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oten\Dropbox\PartnershipSSHRC2016\FatemehPostDoc\GAMS_Models\MCP_Model\"/>
    </mc:Choice>
  </mc:AlternateContent>
  <bookViews>
    <workbookView xWindow="-120" yWindow="-120" windowWidth="29040" windowHeight="15840" tabRatio="800" activeTab="17"/>
  </bookViews>
  <sheets>
    <sheet name="data" sheetId="5" r:id="rId1"/>
    <sheet name="Production" sheetId="22" r:id="rId2"/>
    <sheet name="Consumption" sheetId="21" r:id="rId3"/>
    <sheet name="Prices" sheetId="20" r:id="rId4"/>
    <sheet name="ManuCost" sheetId="19" r:id="rId5"/>
    <sheet name="Elastic" sheetId="18" r:id="rId6"/>
    <sheet name="recov" sheetId="17" r:id="rId7"/>
    <sheet name="lumtax" sheetId="6" r:id="rId8"/>
    <sheet name="logtax" sheetId="8" r:id="rId9"/>
    <sheet name="trans" sheetId="3" r:id="rId10"/>
    <sheet name="lumberflow" sheetId="9" r:id="rId11"/>
    <sheet name="logflow" sheetId="10" r:id="rId12"/>
    <sheet name="pulpflow" sheetId="11" r:id="rId13"/>
    <sheet name="pulplogflow" sheetId="12" r:id="rId14"/>
    <sheet name="residflow" sheetId="13" r:id="rId15"/>
    <sheet name="plyflow" sheetId="14" r:id="rId16"/>
    <sheet name="osbflow" sheetId="15" r:id="rId17"/>
    <sheet name="mdfflow" sheetId="16" r:id="rId18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" i="17" l="1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5" i="17"/>
  <c r="C6" i="19"/>
  <c r="D6" i="19"/>
  <c r="E6" i="19"/>
  <c r="F6" i="19"/>
  <c r="C7" i="19"/>
  <c r="D7" i="19"/>
  <c r="E7" i="19"/>
  <c r="F7" i="19"/>
  <c r="C8" i="19"/>
  <c r="D8" i="19"/>
  <c r="E8" i="19"/>
  <c r="F8" i="19"/>
  <c r="C9" i="19"/>
  <c r="D9" i="19"/>
  <c r="E9" i="19"/>
  <c r="F9" i="19"/>
  <c r="C10" i="19"/>
  <c r="D10" i="19"/>
  <c r="E10" i="19"/>
  <c r="F10" i="19"/>
  <c r="C11" i="19"/>
  <c r="D11" i="19"/>
  <c r="E11" i="19"/>
  <c r="F11" i="19"/>
  <c r="C12" i="19"/>
  <c r="D12" i="19"/>
  <c r="E12" i="19"/>
  <c r="F12" i="19"/>
  <c r="C13" i="19"/>
  <c r="D13" i="19"/>
  <c r="E13" i="19"/>
  <c r="F13" i="19"/>
  <c r="C14" i="19"/>
  <c r="D14" i="19"/>
  <c r="E14" i="19"/>
  <c r="F14" i="19"/>
  <c r="C15" i="19"/>
  <c r="D15" i="19"/>
  <c r="E15" i="19"/>
  <c r="F15" i="19"/>
  <c r="C16" i="19"/>
  <c r="D16" i="19"/>
  <c r="E16" i="19"/>
  <c r="F16" i="19"/>
  <c r="C17" i="19"/>
  <c r="D17" i="19"/>
  <c r="E17" i="19"/>
  <c r="F17" i="19"/>
  <c r="C18" i="19"/>
  <c r="D18" i="19"/>
  <c r="E18" i="19"/>
  <c r="F18" i="19"/>
  <c r="C19" i="19"/>
  <c r="D19" i="19"/>
  <c r="E19" i="19"/>
  <c r="F19" i="19"/>
  <c r="C20" i="19"/>
  <c r="D20" i="19"/>
  <c r="E20" i="19"/>
  <c r="F20" i="19"/>
  <c r="C21" i="19"/>
  <c r="D21" i="19"/>
  <c r="E21" i="19"/>
  <c r="F21" i="19"/>
  <c r="C22" i="19"/>
  <c r="D22" i="19"/>
  <c r="E22" i="19"/>
  <c r="F22" i="19"/>
  <c r="C23" i="19"/>
  <c r="D23" i="19"/>
  <c r="E23" i="19"/>
  <c r="F23" i="19"/>
  <c r="C24" i="19"/>
  <c r="D24" i="19"/>
  <c r="E24" i="19"/>
  <c r="F24" i="19"/>
  <c r="D5" i="19"/>
  <c r="E5" i="19"/>
  <c r="F5" i="19"/>
  <c r="C5" i="19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5" i="17"/>
  <c r="E6" i="17"/>
  <c r="F6" i="17"/>
  <c r="G6" i="17"/>
  <c r="H6" i="17"/>
  <c r="L6" i="17"/>
  <c r="E7" i="17"/>
  <c r="F7" i="17"/>
  <c r="G7" i="17"/>
  <c r="H7" i="17"/>
  <c r="L7" i="17"/>
  <c r="E8" i="17"/>
  <c r="F8" i="17"/>
  <c r="G8" i="17"/>
  <c r="H8" i="17"/>
  <c r="L8" i="17"/>
  <c r="E9" i="17"/>
  <c r="F9" i="17"/>
  <c r="G9" i="17"/>
  <c r="H9" i="17"/>
  <c r="L9" i="17"/>
  <c r="E10" i="17"/>
  <c r="F10" i="17"/>
  <c r="G10" i="17"/>
  <c r="H10" i="17"/>
  <c r="L10" i="17"/>
  <c r="E11" i="17"/>
  <c r="F11" i="17"/>
  <c r="G11" i="17"/>
  <c r="H11" i="17"/>
  <c r="L11" i="17"/>
  <c r="E12" i="17"/>
  <c r="F12" i="17"/>
  <c r="G12" i="17"/>
  <c r="H12" i="17"/>
  <c r="L12" i="17"/>
  <c r="E13" i="17"/>
  <c r="F13" i="17"/>
  <c r="G13" i="17"/>
  <c r="H13" i="17"/>
  <c r="L13" i="17"/>
  <c r="E14" i="17"/>
  <c r="F14" i="17"/>
  <c r="G14" i="17"/>
  <c r="H14" i="17"/>
  <c r="L14" i="17"/>
  <c r="E15" i="17"/>
  <c r="F15" i="17"/>
  <c r="G15" i="17"/>
  <c r="H15" i="17"/>
  <c r="L15" i="17"/>
  <c r="E16" i="17"/>
  <c r="F16" i="17"/>
  <c r="G16" i="17"/>
  <c r="H16" i="17"/>
  <c r="L16" i="17"/>
  <c r="E17" i="17"/>
  <c r="F17" i="17"/>
  <c r="G17" i="17"/>
  <c r="H17" i="17"/>
  <c r="L17" i="17"/>
  <c r="E18" i="17"/>
  <c r="F18" i="17"/>
  <c r="G18" i="17"/>
  <c r="H18" i="17"/>
  <c r="L18" i="17"/>
  <c r="E19" i="17"/>
  <c r="F19" i="17"/>
  <c r="G19" i="17"/>
  <c r="H19" i="17"/>
  <c r="L19" i="17"/>
  <c r="E20" i="17"/>
  <c r="F20" i="17"/>
  <c r="G20" i="17"/>
  <c r="H20" i="17"/>
  <c r="L20" i="17"/>
  <c r="E21" i="17"/>
  <c r="F21" i="17"/>
  <c r="G21" i="17"/>
  <c r="H21" i="17"/>
  <c r="L21" i="17"/>
  <c r="E22" i="17"/>
  <c r="F22" i="17"/>
  <c r="G22" i="17"/>
  <c r="H22" i="17"/>
  <c r="L22" i="17"/>
  <c r="E23" i="17"/>
  <c r="F23" i="17"/>
  <c r="G23" i="17"/>
  <c r="H23" i="17"/>
  <c r="L23" i="17"/>
  <c r="E24" i="17"/>
  <c r="F24" i="17"/>
  <c r="G24" i="17"/>
  <c r="H24" i="17"/>
  <c r="L24" i="17"/>
  <c r="L5" i="17"/>
  <c r="H5" i="17"/>
  <c r="G5" i="17"/>
  <c r="F5" i="17"/>
  <c r="E5" i="17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28" i="5"/>
  <c r="D6" i="22"/>
  <c r="D6" i="17"/>
  <c r="D7" i="22"/>
  <c r="D7" i="17" s="1"/>
  <c r="D8" i="22"/>
  <c r="D8" i="17"/>
  <c r="D9" i="22"/>
  <c r="D9" i="17" s="1"/>
  <c r="D10" i="22"/>
  <c r="D10" i="17"/>
  <c r="D11" i="22"/>
  <c r="D11" i="17" s="1"/>
  <c r="D12" i="22"/>
  <c r="D12" i="17"/>
  <c r="D13" i="22"/>
  <c r="D13" i="17"/>
  <c r="D14" i="22"/>
  <c r="D14" i="17"/>
  <c r="D15" i="22"/>
  <c r="D15" i="17" s="1"/>
  <c r="D16" i="22"/>
  <c r="D16" i="17"/>
  <c r="D17" i="22"/>
  <c r="D17" i="17"/>
  <c r="D18" i="22"/>
  <c r="D18" i="17"/>
  <c r="D19" i="22"/>
  <c r="D19" i="17" s="1"/>
  <c r="D20" i="22"/>
  <c r="D20" i="17"/>
  <c r="D21" i="22"/>
  <c r="D21" i="17"/>
  <c r="D22" i="22"/>
  <c r="D22" i="17"/>
  <c r="D23" i="22"/>
  <c r="D23" i="17" s="1"/>
  <c r="D24" i="22"/>
  <c r="D24" i="17"/>
  <c r="E25" i="22"/>
  <c r="F25" i="22"/>
  <c r="D25" i="22"/>
  <c r="D5" i="22"/>
  <c r="D5" i="17"/>
  <c r="D32" i="22"/>
  <c r="E32" i="22"/>
  <c r="F32" i="22"/>
  <c r="D33" i="22"/>
  <c r="E33" i="22"/>
  <c r="D34" i="22"/>
  <c r="E34" i="22"/>
  <c r="F34" i="22"/>
  <c r="D35" i="22"/>
  <c r="E35" i="22"/>
  <c r="F35" i="22"/>
  <c r="D36" i="22"/>
  <c r="E36" i="22"/>
  <c r="F36" i="22"/>
  <c r="D37" i="22"/>
  <c r="E37" i="22"/>
  <c r="F37" i="22" s="1"/>
  <c r="D38" i="22"/>
  <c r="E38" i="22"/>
  <c r="F38" i="22"/>
  <c r="D39" i="22"/>
  <c r="E39" i="22"/>
  <c r="F39" i="22"/>
  <c r="D40" i="22"/>
  <c r="F40" i="22" s="1"/>
  <c r="E40" i="22"/>
  <c r="D41" i="22"/>
  <c r="E41" i="22"/>
  <c r="D42" i="22"/>
  <c r="E42" i="22"/>
  <c r="F42" i="22"/>
  <c r="D43" i="22"/>
  <c r="F43" i="22" s="1"/>
  <c r="E43" i="22"/>
  <c r="D44" i="22"/>
  <c r="E44" i="22"/>
  <c r="F44" i="22" s="1"/>
  <c r="D45" i="22"/>
  <c r="E45" i="22"/>
  <c r="F45" i="22" s="1"/>
  <c r="D46" i="22"/>
  <c r="F46" i="22" s="1"/>
  <c r="E46" i="22"/>
  <c r="D47" i="22"/>
  <c r="E47" i="22"/>
  <c r="F47" i="22" s="1"/>
  <c r="D48" i="22"/>
  <c r="E48" i="22"/>
  <c r="F48" i="22"/>
  <c r="D49" i="22"/>
  <c r="F49" i="22" s="1"/>
  <c r="E49" i="22"/>
  <c r="D50" i="22"/>
  <c r="E50" i="22"/>
  <c r="F50" i="22" s="1"/>
  <c r="D31" i="22"/>
  <c r="E31" i="22"/>
  <c r="F31" i="22"/>
  <c r="F22" i="5"/>
  <c r="F21" i="5"/>
  <c r="F20" i="5"/>
  <c r="F19" i="5"/>
  <c r="F18" i="5"/>
  <c r="F17" i="5"/>
  <c r="F10" i="5"/>
  <c r="F11" i="5"/>
  <c r="F12" i="5"/>
  <c r="F13" i="5"/>
  <c r="F14" i="5"/>
  <c r="F15" i="5"/>
  <c r="F16" i="5"/>
  <c r="F9" i="5"/>
  <c r="F8" i="5"/>
  <c r="F7" i="5"/>
  <c r="F6" i="5"/>
  <c r="F5" i="5"/>
  <c r="F4" i="5"/>
  <c r="F3" i="5"/>
  <c r="W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C23" i="11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5" i="22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C23" i="10"/>
  <c r="X3" i="10" s="1"/>
  <c r="D23" i="10"/>
  <c r="E23" i="10"/>
  <c r="F23" i="10"/>
  <c r="G23" i="10"/>
  <c r="H23" i="10"/>
  <c r="I23" i="10"/>
  <c r="X9" i="10" s="1"/>
  <c r="J23" i="10"/>
  <c r="X10" i="10" s="1"/>
  <c r="K23" i="10"/>
  <c r="X11" i="10" s="1"/>
  <c r="L23" i="10"/>
  <c r="M23" i="10"/>
  <c r="N23" i="10"/>
  <c r="O23" i="10"/>
  <c r="P23" i="10"/>
  <c r="Q23" i="10"/>
  <c r="X17" i="10" s="1"/>
  <c r="R23" i="10"/>
  <c r="X18" i="10" s="1"/>
  <c r="S23" i="10"/>
  <c r="X19" i="10" s="1"/>
  <c r="T23" i="10"/>
  <c r="U23" i="10"/>
  <c r="V23" i="10"/>
  <c r="Y3" i="10"/>
  <c r="W3" i="10"/>
  <c r="W23" i="10" s="1"/>
  <c r="W4" i="10"/>
  <c r="W5" i="10"/>
  <c r="W6" i="10"/>
  <c r="W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X4" i="10"/>
  <c r="X5" i="10"/>
  <c r="X6" i="10"/>
  <c r="X7" i="10"/>
  <c r="X8" i="10"/>
  <c r="X12" i="10"/>
  <c r="X13" i="10"/>
  <c r="X14" i="10"/>
  <c r="X15" i="10"/>
  <c r="X16" i="10"/>
  <c r="X20" i="10"/>
  <c r="X21" i="10"/>
  <c r="X22" i="10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F29" i="9" s="1"/>
  <c r="E23" i="9"/>
  <c r="D23" i="9"/>
  <c r="C23" i="9"/>
  <c r="W6" i="9"/>
  <c r="Z6" i="9" s="1"/>
  <c r="W22" i="9"/>
  <c r="Z22" i="9"/>
  <c r="W21" i="9"/>
  <c r="Z21" i="9" s="1"/>
  <c r="W20" i="9"/>
  <c r="Z20" i="9" s="1"/>
  <c r="W19" i="9"/>
  <c r="Z19" i="9" s="1"/>
  <c r="W18" i="9"/>
  <c r="Z18" i="9"/>
  <c r="W17" i="9"/>
  <c r="Z17" i="9" s="1"/>
  <c r="W16" i="9"/>
  <c r="Z16" i="9" s="1"/>
  <c r="W15" i="9"/>
  <c r="Z15" i="9" s="1"/>
  <c r="W14" i="9"/>
  <c r="Z14" i="9"/>
  <c r="W13" i="9"/>
  <c r="Z13" i="9" s="1"/>
  <c r="W12" i="9"/>
  <c r="Z12" i="9" s="1"/>
  <c r="W11" i="9"/>
  <c r="Z11" i="9" s="1"/>
  <c r="W10" i="9"/>
  <c r="Z10" i="9"/>
  <c r="W9" i="9"/>
  <c r="Z9" i="9" s="1"/>
  <c r="W8" i="9"/>
  <c r="Z8" i="9" s="1"/>
  <c r="W7" i="9"/>
  <c r="Z7" i="9" s="1"/>
  <c r="W5" i="9"/>
  <c r="Z5" i="9"/>
  <c r="W4" i="9"/>
  <c r="Z4" i="9" s="1"/>
  <c r="W3" i="9"/>
  <c r="Z3" i="9" s="1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6" i="9"/>
  <c r="E29" i="9"/>
  <c r="D29" i="9"/>
  <c r="C29" i="9"/>
  <c r="T6" i="19"/>
  <c r="W6" i="19" s="1"/>
  <c r="V6" i="19"/>
  <c r="T7" i="19"/>
  <c r="V7" i="19"/>
  <c r="W7" i="19"/>
  <c r="T8" i="19"/>
  <c r="W8" i="19" s="1"/>
  <c r="V8" i="19"/>
  <c r="T9" i="19"/>
  <c r="V9" i="19"/>
  <c r="W9" i="19"/>
  <c r="T10" i="19"/>
  <c r="V10" i="19"/>
  <c r="W10" i="19"/>
  <c r="T11" i="19"/>
  <c r="W11" i="19" s="1"/>
  <c r="V11" i="19"/>
  <c r="T12" i="19"/>
  <c r="V12" i="19"/>
  <c r="W12" i="19" s="1"/>
  <c r="T13" i="19"/>
  <c r="V13" i="19"/>
  <c r="W13" i="19"/>
  <c r="T14" i="19"/>
  <c r="W14" i="19" s="1"/>
  <c r="V14" i="19"/>
  <c r="T15" i="19"/>
  <c r="V15" i="19"/>
  <c r="W15" i="19"/>
  <c r="T16" i="19"/>
  <c r="W16" i="19" s="1"/>
  <c r="V16" i="19"/>
  <c r="T17" i="19"/>
  <c r="V17" i="19"/>
  <c r="W17" i="19"/>
  <c r="T18" i="19"/>
  <c r="W18" i="19"/>
  <c r="T19" i="19"/>
  <c r="W19" i="19"/>
  <c r="T20" i="19"/>
  <c r="W20" i="19"/>
  <c r="T21" i="19"/>
  <c r="V21" i="19"/>
  <c r="W21" i="19" s="1"/>
  <c r="T22" i="19"/>
  <c r="V22" i="19"/>
  <c r="W22" i="19"/>
  <c r="T23" i="19"/>
  <c r="W23" i="19" s="1"/>
  <c r="V23" i="19"/>
  <c r="T24" i="19"/>
  <c r="V24" i="19"/>
  <c r="W24" i="19"/>
  <c r="T5" i="19"/>
  <c r="W5" i="19" s="1"/>
  <c r="V5" i="19"/>
  <c r="AB19" i="19"/>
  <c r="AB20" i="19"/>
  <c r="AB18" i="19"/>
  <c r="L25" i="21"/>
  <c r="K25" i="21"/>
  <c r="J25" i="21"/>
  <c r="I25" i="21"/>
  <c r="H25" i="21"/>
  <c r="G25" i="21"/>
  <c r="F25" i="21"/>
  <c r="E25" i="21"/>
  <c r="C25" i="21"/>
  <c r="G25" i="22"/>
  <c r="H25" i="22"/>
  <c r="I25" i="22"/>
  <c r="J25" i="22"/>
  <c r="K25" i="22"/>
  <c r="L25" i="22"/>
  <c r="C25" i="22"/>
  <c r="F29" i="10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C23" i="12"/>
  <c r="W4" i="12"/>
  <c r="W5" i="12"/>
  <c r="W6" i="12"/>
  <c r="W7" i="12"/>
  <c r="W8" i="12"/>
  <c r="W23" i="12" s="1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3" i="12"/>
  <c r="D29" i="10"/>
  <c r="X22" i="14"/>
  <c r="X21" i="14"/>
  <c r="X20" i="14"/>
  <c r="X19" i="14"/>
  <c r="X18" i="14"/>
  <c r="X17" i="14"/>
  <c r="X16" i="14"/>
  <c r="X15" i="14"/>
  <c r="X14" i="14"/>
  <c r="X13" i="14"/>
  <c r="X12" i="14"/>
  <c r="X11" i="14"/>
  <c r="X10" i="14"/>
  <c r="X9" i="14"/>
  <c r="X8" i="14"/>
  <c r="X7" i="14"/>
  <c r="X6" i="14"/>
  <c r="X5" i="14"/>
  <c r="X4" i="14"/>
  <c r="X3" i="14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C23" i="13"/>
  <c r="X3" i="13"/>
  <c r="X4" i="13"/>
  <c r="X5" i="13"/>
  <c r="X6" i="13"/>
  <c r="X7" i="13"/>
  <c r="X8" i="13"/>
  <c r="X9" i="13"/>
  <c r="X10" i="13"/>
  <c r="X11" i="13"/>
  <c r="X12" i="13"/>
  <c r="X13" i="13"/>
  <c r="X14" i="13"/>
  <c r="X15" i="13"/>
  <c r="X16" i="13"/>
  <c r="X17" i="13"/>
  <c r="X18" i="13"/>
  <c r="X19" i="13"/>
  <c r="X20" i="13"/>
  <c r="X21" i="13"/>
  <c r="X22" i="13"/>
  <c r="W4" i="11"/>
  <c r="W5" i="11"/>
  <c r="W6" i="11"/>
  <c r="W7" i="11"/>
  <c r="W8" i="11"/>
  <c r="W9" i="11"/>
  <c r="W10" i="11"/>
  <c r="W11" i="11"/>
  <c r="W12" i="11"/>
  <c r="W13" i="11"/>
  <c r="W14" i="11"/>
  <c r="W15" i="11"/>
  <c r="W16" i="11"/>
  <c r="W17" i="11"/>
  <c r="W18" i="11"/>
  <c r="W19" i="11"/>
  <c r="W20" i="11"/>
  <c r="W21" i="11"/>
  <c r="W22" i="11"/>
  <c r="D26" i="9"/>
  <c r="E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C26" i="9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B36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E29" i="10"/>
  <c r="C29" i="10"/>
  <c r="F41" i="22"/>
  <c r="F33" i="22"/>
  <c r="X23" i="10" l="1"/>
  <c r="Y23" i="10"/>
</calcChain>
</file>

<file path=xl/sharedStrings.xml><?xml version="1.0" encoding="utf-8"?>
<sst xmlns="http://schemas.openxmlformats.org/spreadsheetml/2006/main" count="1262" uniqueCount="122">
  <si>
    <t>ROE</t>
  </si>
  <si>
    <t>usw</t>
  </si>
  <si>
    <t>bci</t>
  </si>
  <si>
    <t>bcc</t>
  </si>
  <si>
    <t>Base harvest or AAC</t>
  </si>
  <si>
    <t>Average rate of GDP growth</t>
  </si>
  <si>
    <t>Japan</t>
  </si>
  <si>
    <t>US North</t>
  </si>
  <si>
    <t>US South</t>
  </si>
  <si>
    <t>US West</t>
  </si>
  <si>
    <t>BC Interior</t>
  </si>
  <si>
    <t>BC Coast</t>
  </si>
  <si>
    <t>Alberta</t>
  </si>
  <si>
    <t>Atlantic Canada</t>
  </si>
  <si>
    <t>New Zealand</t>
  </si>
  <si>
    <t>Rest of Canada</t>
  </si>
  <si>
    <t>Australia</t>
  </si>
  <si>
    <t>Chile</t>
  </si>
  <si>
    <t>Sweden</t>
  </si>
  <si>
    <t>Finland</t>
  </si>
  <si>
    <t>Russia</t>
  </si>
  <si>
    <t>Rest of Europe</t>
  </si>
  <si>
    <t>Rest of World</t>
  </si>
  <si>
    <t>Rest of Latin America</t>
  </si>
  <si>
    <t>dY</t>
  </si>
  <si>
    <t>jap</t>
  </si>
  <si>
    <t>usn</t>
  </si>
  <si>
    <t>uss</t>
  </si>
  <si>
    <t>al</t>
  </si>
  <si>
    <t>ac</t>
  </si>
  <si>
    <t>roc</t>
  </si>
  <si>
    <t>nz</t>
  </si>
  <si>
    <t>aus</t>
  </si>
  <si>
    <t>chl</t>
  </si>
  <si>
    <t>swe</t>
  </si>
  <si>
    <t>fin</t>
  </si>
  <si>
    <t>rus</t>
  </si>
  <si>
    <t>rola</t>
  </si>
  <si>
    <t>roa</t>
  </si>
  <si>
    <t>row</t>
  </si>
  <si>
    <t>China</t>
  </si>
  <si>
    <t>chn</t>
  </si>
  <si>
    <t>Russian Fed</t>
  </si>
  <si>
    <t>Rest LA</t>
  </si>
  <si>
    <t>Rest Europe</t>
  </si>
  <si>
    <t>Rest Asia</t>
  </si>
  <si>
    <t>ROW</t>
  </si>
  <si>
    <t>Rest of Asia</t>
  </si>
  <si>
    <t xml:space="preserve"> VALUES ($ PER CUBIC METER)</t>
  </si>
  <si>
    <t xml:space="preserve"> </t>
  </si>
  <si>
    <t>Resd</t>
  </si>
  <si>
    <t>Roundwood</t>
  </si>
  <si>
    <t>Industrial 
Roundwood</t>
  </si>
  <si>
    <t>Sawlogs 
+ Veneer Logs</t>
  </si>
  <si>
    <t>Pulpwood</t>
  </si>
  <si>
    <t>Sawnwood</t>
  </si>
  <si>
    <t>Plywood 
+ Veneer</t>
  </si>
  <si>
    <t>ParticleBoard
(OSB)</t>
  </si>
  <si>
    <t>Fibreboard
(MDF)</t>
  </si>
  <si>
    <t>Pulp</t>
  </si>
  <si>
    <t>('000 m3)</t>
  </si>
  <si>
    <t>('000 tonnes)</t>
  </si>
  <si>
    <t>Conifer</t>
  </si>
  <si>
    <t>Pellets</t>
  </si>
  <si>
    <t>TOTAL</t>
  </si>
  <si>
    <t>Other</t>
  </si>
  <si>
    <t>Packaging</t>
  </si>
  <si>
    <t>Labor</t>
  </si>
  <si>
    <t>Energy</t>
  </si>
  <si>
    <t>Wood</t>
  </si>
  <si>
    <t>Source: estimated via pellet costs RISI</t>
  </si>
  <si>
    <t>rw</t>
  </si>
  <si>
    <t xml:space="preserve"> ($/'000 m3)</t>
  </si>
  <si>
    <t>UNECE + Kees</t>
  </si>
  <si>
    <t>UNECE</t>
  </si>
  <si>
    <t>Made up</t>
  </si>
  <si>
    <t>AAC</t>
  </si>
  <si>
    <t>SUBTOTAL</t>
  </si>
  <si>
    <t>Capacity</t>
  </si>
  <si>
    <t>% conif</t>
  </si>
  <si>
    <t>PelCap</t>
  </si>
  <si>
    <t>Imports</t>
  </si>
  <si>
    <t>Exports</t>
  </si>
  <si>
    <t>original ind rw</t>
  </si>
  <si>
    <t>recov_pulp</t>
  </si>
  <si>
    <t>Pulp conversion (m3rw/mtp</t>
  </si>
  <si>
    <t>Conversion</t>
  </si>
  <si>
    <t>Chem</t>
  </si>
  <si>
    <t>mech</t>
  </si>
  <si>
    <t>Total</t>
  </si>
  <si>
    <t>% Chem</t>
  </si>
  <si>
    <t>% Mech</t>
  </si>
  <si>
    <t>Mech</t>
  </si>
  <si>
    <t>Total Conversion</t>
  </si>
  <si>
    <t>Canada</t>
  </si>
  <si>
    <t>Russian Federation</t>
  </si>
  <si>
    <t>United States of America</t>
  </si>
  <si>
    <t>Africa</t>
  </si>
  <si>
    <t>Asia</t>
  </si>
  <si>
    <t>Europe</t>
  </si>
  <si>
    <t>LAC</t>
  </si>
  <si>
    <t>Oceania</t>
  </si>
  <si>
    <t>Samerica</t>
  </si>
  <si>
    <t>World</t>
  </si>
  <si>
    <t>Pulp conversion</t>
  </si>
  <si>
    <t>recov_pulpwood</t>
  </si>
  <si>
    <t>recov_sawlog</t>
  </si>
  <si>
    <t>Euro's</t>
  </si>
  <si>
    <t>Exchange Rate</t>
  </si>
  <si>
    <t>Euro/dollar</t>
  </si>
  <si>
    <t>Source</t>
  </si>
  <si>
    <t>Argus (mid '11) - FOB</t>
  </si>
  <si>
    <t>* all prices in us $/ t or m3</t>
  </si>
  <si>
    <t>saw</t>
  </si>
  <si>
    <t>pw</t>
  </si>
  <si>
    <t>ply</t>
  </si>
  <si>
    <t>pb</t>
  </si>
  <si>
    <t>fb</t>
  </si>
  <si>
    <t>pulp</t>
  </si>
  <si>
    <t>pell</t>
  </si>
  <si>
    <t>lum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</si>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</sst>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_(* #,##0.0_);_(* \(#,##0.0\);_(* &quot;-&quot;??_);_(@_)"/>
    <numFmt numFmtId="167" formatCode="_(* #,##0_);_(* \(#,##0\);_(* &quot;-&quot;??_);_(@_)"/>
    <numFmt numFmtId="168" formatCode="#,##0.0"/>
    <numFmt numFmtId="169" formatCode="0.00_);[Red]\(0.00\)"/>
  </numFmts>
  <fonts count="24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3" applyNumberFormat="0" applyAlignment="0" applyProtection="0"/>
    <xf numFmtId="0" fontId="8" fillId="28" borderId="4" applyNumberFormat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3" applyNumberFormat="0" applyAlignment="0" applyProtection="0"/>
    <xf numFmtId="0" fontId="15" fillId="0" borderId="8" applyNumberFormat="0" applyFill="0" applyAlignment="0" applyProtection="0"/>
    <xf numFmtId="0" fontId="16" fillId="31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17" fillId="0" borderId="0"/>
    <xf numFmtId="0" fontId="4" fillId="32" borderId="9" applyNumberFormat="0" applyFont="0" applyAlignment="0" applyProtection="0"/>
    <xf numFmtId="0" fontId="18" fillId="27" borderId="10" applyNumberFormat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</cellStyleXfs>
  <cellXfs count="127">
    <xf numFmtId="0" fontId="0" fillId="0" borderId="0" xfId="0"/>
    <xf numFmtId="2" fontId="2" fillId="0" borderId="0" xfId="0" applyNumberFormat="1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166" fontId="0" fillId="0" borderId="0" xfId="28" applyNumberFormat="1" applyFont="1"/>
    <xf numFmtId="0" fontId="2" fillId="0" borderId="0" xfId="0" applyFont="1"/>
    <xf numFmtId="167" fontId="0" fillId="0" borderId="0" xfId="0" applyNumberFormat="1"/>
    <xf numFmtId="1" fontId="0" fillId="0" borderId="0" xfId="28" applyNumberFormat="1" applyFont="1"/>
    <xf numFmtId="1" fontId="2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quotePrefix="1" applyFont="1" applyAlignment="1">
      <alignment horizontal="right"/>
    </xf>
    <xf numFmtId="2" fontId="22" fillId="0" borderId="0" xfId="32" applyNumberFormat="1" applyFont="1" applyBorder="1" applyAlignment="1">
      <alignment horizontal="center" wrapText="1"/>
    </xf>
    <xf numFmtId="168" fontId="0" fillId="0" borderId="0" xfId="0" applyNumberFormat="1"/>
    <xf numFmtId="0" fontId="0" fillId="0" borderId="0" xfId="0" quotePrefix="1"/>
    <xf numFmtId="169" fontId="0" fillId="0" borderId="0" xfId="0" applyNumberFormat="1"/>
    <xf numFmtId="166" fontId="4" fillId="0" borderId="0" xfId="28" applyNumberFormat="1" applyFont="1" applyBorder="1" applyAlignment="1">
      <alignment horizontal="center"/>
    </xf>
    <xf numFmtId="0" fontId="0" fillId="0" borderId="0" xfId="0" applyAlignment="1">
      <alignment horizontal="left"/>
    </xf>
    <xf numFmtId="167" fontId="23" fillId="0" borderId="0" xfId="47" applyNumberFormat="1" applyFont="1"/>
    <xf numFmtId="167" fontId="0" fillId="0" borderId="0" xfId="30" applyNumberFormat="1" applyFont="1"/>
    <xf numFmtId="165" fontId="4" fillId="0" borderId="0" xfId="29" applyNumberFormat="1" applyFont="1"/>
    <xf numFmtId="167" fontId="23" fillId="0" borderId="0" xfId="47" applyNumberFormat="1" applyFont="1"/>
    <xf numFmtId="2" fontId="22" fillId="0" borderId="0" xfId="29" applyNumberFormat="1" applyFont="1" applyBorder="1" applyAlignment="1">
      <alignment horizontal="center" wrapText="1"/>
    </xf>
    <xf numFmtId="2" fontId="22" fillId="0" borderId="0" xfId="29" applyNumberFormat="1" applyFont="1" applyBorder="1" applyAlignment="1">
      <alignment horizontal="center"/>
    </xf>
    <xf numFmtId="168" fontId="4" fillId="0" borderId="0" xfId="44" applyNumberFormat="1"/>
    <xf numFmtId="168" fontId="4" fillId="0" borderId="0" xfId="44" applyNumberFormat="1"/>
    <xf numFmtId="168" fontId="4" fillId="0" borderId="0" xfId="44" applyNumberFormat="1"/>
    <xf numFmtId="167" fontId="4" fillId="0" borderId="0" xfId="44" applyNumberFormat="1"/>
    <xf numFmtId="168" fontId="4" fillId="0" borderId="0" xfId="44" applyNumberFormat="1"/>
    <xf numFmtId="168" fontId="4" fillId="0" borderId="0" xfId="44" applyNumberFormat="1"/>
    <xf numFmtId="0" fontId="4" fillId="0" borderId="0" xfId="44" applyFill="1" applyAlignment="1">
      <alignment horizontal="center" wrapText="1"/>
    </xf>
    <xf numFmtId="0" fontId="4" fillId="0" borderId="0" xfId="44" applyFont="1" applyBorder="1" applyAlignment="1">
      <alignment horizontal="center" wrapText="1"/>
    </xf>
    <xf numFmtId="167" fontId="2" fillId="0" borderId="0" xfId="0" applyNumberFormat="1" applyFont="1"/>
    <xf numFmtId="0" fontId="0" fillId="0" borderId="0" xfId="0" applyFont="1" applyAlignment="1">
      <alignment horizontal="right"/>
    </xf>
    <xf numFmtId="167" fontId="23" fillId="0" borderId="0" xfId="47" applyNumberFormat="1" applyFont="1" applyFill="1"/>
    <xf numFmtId="0" fontId="4" fillId="0" borderId="0" xfId="44" applyAlignment="1">
      <alignment vertical="center"/>
    </xf>
    <xf numFmtId="0" fontId="4" fillId="0" borderId="0" xfId="44" applyAlignment="1">
      <alignment horizontal="center"/>
    </xf>
    <xf numFmtId="0" fontId="4" fillId="0" borderId="0" xfId="44" applyAlignment="1">
      <alignment horizontal="center" vertical="center"/>
    </xf>
    <xf numFmtId="0" fontId="4" fillId="0" borderId="0" xfId="44" applyAlignment="1">
      <alignment horizontal="center" wrapText="1"/>
    </xf>
    <xf numFmtId="167" fontId="4" fillId="0" borderId="0" xfId="30" applyNumberFormat="1" applyFont="1"/>
    <xf numFmtId="0" fontId="4" fillId="0" borderId="0" xfId="44" applyAlignment="1">
      <alignment vertical="center"/>
    </xf>
    <xf numFmtId="0" fontId="4" fillId="0" borderId="0" xfId="44" applyAlignment="1">
      <alignment horizontal="center"/>
    </xf>
    <xf numFmtId="0" fontId="4" fillId="0" borderId="0" xfId="44" applyAlignment="1">
      <alignment horizontal="center" vertical="center"/>
    </xf>
    <xf numFmtId="0" fontId="4" fillId="0" borderId="0" xfId="44" applyAlignment="1">
      <alignment horizontal="center" wrapText="1"/>
    </xf>
    <xf numFmtId="164" fontId="4" fillId="0" borderId="0" xfId="44" applyNumberFormat="1" applyFill="1"/>
    <xf numFmtId="167" fontId="4" fillId="0" borderId="0" xfId="30" applyNumberFormat="1" applyFont="1"/>
    <xf numFmtId="0" fontId="4" fillId="0" borderId="0" xfId="44" applyAlignment="1">
      <alignment vertical="center"/>
    </xf>
    <xf numFmtId="0" fontId="4" fillId="0" borderId="0" xfId="44" applyAlignment="1">
      <alignment horizontal="center"/>
    </xf>
    <xf numFmtId="0" fontId="4" fillId="0" borderId="0" xfId="44" applyAlignment="1">
      <alignment horizontal="center" vertical="center"/>
    </xf>
    <xf numFmtId="0" fontId="4" fillId="0" borderId="0" xfId="44" applyAlignment="1">
      <alignment horizontal="center" wrapText="1"/>
    </xf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23" fillId="0" borderId="0" xfId="47" applyNumberFormat="1" applyFont="1"/>
    <xf numFmtId="167" fontId="17" fillId="0" borderId="0" xfId="47" applyNumberFormat="1"/>
    <xf numFmtId="167" fontId="23" fillId="0" borderId="0" xfId="47" applyNumberFormat="1" applyFont="1"/>
    <xf numFmtId="0" fontId="0" fillId="0" borderId="0" xfId="0" quotePrefix="1" applyFill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wrapText="1"/>
    </xf>
    <xf numFmtId="9" fontId="0" fillId="0" borderId="0" xfId="0" applyNumberFormat="1" applyAlignment="1">
      <alignment horizontal="center"/>
    </xf>
    <xf numFmtId="0" fontId="4" fillId="0" borderId="0" xfId="44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3" fontId="4" fillId="0" borderId="0" xfId="44" applyNumberFormat="1"/>
    <xf numFmtId="0" fontId="4" fillId="0" borderId="0" xfId="44" applyAlignment="1">
      <alignment vertical="center"/>
    </xf>
    <xf numFmtId="0" fontId="4" fillId="0" borderId="0" xfId="44" applyAlignment="1">
      <alignment horizontal="center"/>
    </xf>
    <xf numFmtId="0" fontId="4" fillId="0" borderId="0" xfId="44" applyAlignment="1">
      <alignment horizontal="center" vertical="center"/>
    </xf>
    <xf numFmtId="0" fontId="4" fillId="0" borderId="0" xfId="44" applyAlignment="1">
      <alignment horizontal="center" wrapText="1"/>
    </xf>
    <xf numFmtId="3" fontId="4" fillId="0" borderId="0" xfId="30" applyNumberFormat="1" applyFont="1"/>
    <xf numFmtId="0" fontId="2" fillId="0" borderId="1" xfId="0" applyFont="1" applyBorder="1"/>
    <xf numFmtId="3" fontId="4" fillId="0" borderId="0" xfId="44" applyNumberFormat="1"/>
    <xf numFmtId="3" fontId="4" fillId="0" borderId="0" xfId="30" applyNumberFormat="1" applyFont="1"/>
    <xf numFmtId="0" fontId="4" fillId="0" borderId="0" xfId="44"/>
    <xf numFmtId="0" fontId="4" fillId="0" borderId="0" xfId="44" applyAlignment="1">
      <alignment horizontal="right"/>
    </xf>
    <xf numFmtId="0" fontId="4" fillId="0" borderId="0" xfId="44"/>
    <xf numFmtId="0" fontId="4" fillId="0" borderId="0" xfId="44"/>
    <xf numFmtId="0" fontId="4" fillId="0" borderId="0" xfId="44"/>
    <xf numFmtId="167" fontId="4" fillId="0" borderId="0" xfId="30" applyNumberFormat="1" applyFont="1"/>
    <xf numFmtId="167" fontId="17" fillId="0" borderId="0" xfId="47" applyNumberFormat="1"/>
    <xf numFmtId="167" fontId="23" fillId="0" borderId="0" xfId="47" applyNumberFormat="1" applyFont="1"/>
    <xf numFmtId="0" fontId="2" fillId="0" borderId="1" xfId="0" applyFont="1" applyFill="1" applyBorder="1" applyAlignment="1">
      <alignment horizontal="center"/>
    </xf>
    <xf numFmtId="0" fontId="2" fillId="33" borderId="0" xfId="0" applyFont="1" applyFill="1" applyAlignment="1">
      <alignment horizontal="center" wrapText="1"/>
    </xf>
    <xf numFmtId="0" fontId="0" fillId="33" borderId="0" xfId="0" applyFill="1" applyAlignment="1">
      <alignment horizontal="center" wrapText="1"/>
    </xf>
    <xf numFmtId="0" fontId="0" fillId="33" borderId="0" xfId="0" applyFill="1" applyAlignment="1">
      <alignment horizontal="right"/>
    </xf>
    <xf numFmtId="0" fontId="0" fillId="33" borderId="0" xfId="0" applyFill="1"/>
    <xf numFmtId="164" fontId="0" fillId="0" borderId="0" xfId="0" applyNumberFormat="1"/>
    <xf numFmtId="0" fontId="0" fillId="0" borderId="0" xfId="0" applyFont="1"/>
    <xf numFmtId="165" fontId="2" fillId="0" borderId="0" xfId="45" applyNumberFormat="1"/>
    <xf numFmtId="167" fontId="4" fillId="0" borderId="0" xfId="30" applyNumberFormat="1" applyFont="1"/>
    <xf numFmtId="167" fontId="4" fillId="0" borderId="0" xfId="30" applyNumberFormat="1" applyFont="1"/>
    <xf numFmtId="167" fontId="4" fillId="0" borderId="0" xfId="30" applyNumberFormat="1" applyFont="1"/>
    <xf numFmtId="167" fontId="4" fillId="0" borderId="0" xfId="30" applyNumberFormat="1" applyFont="1"/>
    <xf numFmtId="167" fontId="4" fillId="0" borderId="0" xfId="30" applyNumberFormat="1" applyFont="1"/>
    <xf numFmtId="166" fontId="4" fillId="0" borderId="0" xfId="33" applyNumberFormat="1" applyFont="1"/>
    <xf numFmtId="167" fontId="4" fillId="0" borderId="0" xfId="30" applyNumberFormat="1" applyFont="1"/>
    <xf numFmtId="3" fontId="4" fillId="0" borderId="0" xfId="44" applyNumberFormat="1"/>
    <xf numFmtId="164" fontId="4" fillId="0" borderId="0" xfId="44" applyNumberFormat="1"/>
    <xf numFmtId="164" fontId="4" fillId="0" borderId="0" xfId="44" applyNumberFormat="1"/>
    <xf numFmtId="2" fontId="0" fillId="0" borderId="0" xfId="0" quotePrefix="1" applyNumberFormat="1" applyAlignment="1">
      <alignment horizontal="right"/>
    </xf>
    <xf numFmtId="164" fontId="2" fillId="0" borderId="0" xfId="0" applyNumberFormat="1" applyFont="1"/>
    <xf numFmtId="3" fontId="0" fillId="0" borderId="0" xfId="0" applyNumberFormat="1"/>
    <xf numFmtId="4" fontId="0" fillId="0" borderId="0" xfId="0" applyNumberFormat="1"/>
    <xf numFmtId="0" fontId="2" fillId="0" borderId="0" xfId="0" applyFont="1" applyFill="1" applyAlignment="1">
      <alignment wrapText="1"/>
    </xf>
    <xf numFmtId="4" fontId="2" fillId="0" borderId="0" xfId="0" applyNumberFormat="1" applyFont="1"/>
    <xf numFmtId="0" fontId="4" fillId="0" borderId="0" xfId="44" applyFill="1" applyAlignment="1">
      <alignment horizontal="center" vertical="center"/>
    </xf>
    <xf numFmtId="4" fontId="4" fillId="0" borderId="0" xfId="30" applyNumberFormat="1" applyFont="1"/>
    <xf numFmtId="0" fontId="2" fillId="0" borderId="0" xfId="0" applyFont="1" applyFill="1" applyBorder="1"/>
    <xf numFmtId="0" fontId="2" fillId="0" borderId="1" xfId="0" applyFont="1" applyBorder="1" applyAlignment="1">
      <alignment wrapText="1"/>
    </xf>
    <xf numFmtId="164" fontId="4" fillId="0" borderId="0" xfId="44" applyNumberFormat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53">
    <cellStyle name="20% - Accent1 2" xfId="1"/>
    <cellStyle name="20% - Accent2 2" xfId="2"/>
    <cellStyle name="20% - Accent3 2" xfId="3"/>
    <cellStyle name="20% - Accent4 2" xfId="4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 2" xfId="9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 2" xfId="15"/>
    <cellStyle name="60% - Accent4 2" xfId="16"/>
    <cellStyle name="60% - Accent5" xfId="17" builtinId="48" customBuiltin="1"/>
    <cellStyle name="60% - Accent6 2" xfId="18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/>
    <cellStyle name="Comma 2 2" xfId="30"/>
    <cellStyle name="Comma 2 3" xfId="31"/>
    <cellStyle name="Comma 3" xfId="32"/>
    <cellStyle name="Comma 3 2" xfId="33"/>
    <cellStyle name="Comma 4" xfId="34"/>
    <cellStyle name="Explanatory Text" xfId="35" builtinId="53" customBuiltin="1"/>
    <cellStyle name="Good" xfId="36" builtinId="26" customBuiltin="1"/>
    <cellStyle name="Heading 1" xfId="37" builtinId="16" customBuiltin="1"/>
    <cellStyle name="Heading 2" xfId="38" builtinId="17" customBuiltin="1"/>
    <cellStyle name="Heading 3" xfId="39" builtinId="18" customBuiltin="1"/>
    <cellStyle name="Heading 4" xfId="40" builtinId="19" customBuiltin="1"/>
    <cellStyle name="Input" xfId="41" builtinId="20" customBuiltin="1"/>
    <cellStyle name="Linked Cell" xfId="42" builtinId="24" customBuiltin="1"/>
    <cellStyle name="Neutral" xfId="43" builtinId="28" customBuiltin="1"/>
    <cellStyle name="Normal" xfId="0" builtinId="0"/>
    <cellStyle name="Normal 2" xfId="44"/>
    <cellStyle name="Normal 2 2" xfId="45"/>
    <cellStyle name="Normal 3" xfId="46"/>
    <cellStyle name="Normal 4" xfId="47"/>
    <cellStyle name="Note 2" xfId="48"/>
    <cellStyle name="Output" xfId="49" builtinId="21" customBuiltin="1"/>
    <cellStyle name="Title" xfId="50" builtinId="15" customBuiltin="1"/>
    <cellStyle name="Total" xfId="51" builtinId="25" customBuiltin="1"/>
    <cellStyle name="Warning Text" xfId="5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44"/>
  <sheetViews>
    <sheetView zoomScale="80" zoomScaleNormal="80" workbookViewId="0">
      <pane xSplit="1" topLeftCell="B1" activePane="topRight" state="frozen"/>
      <selection pane="topRight" activeCell="D23" sqref="D23"/>
    </sheetView>
  </sheetViews>
  <sheetFormatPr defaultRowHeight="12.75" x14ac:dyDescent="0.2"/>
  <cols>
    <col min="1" max="1" width="19.140625" style="69" bestFit="1" customWidth="1"/>
    <col min="2" max="2" width="9" style="69" customWidth="1"/>
    <col min="3" max="4" width="16.85546875" style="69" customWidth="1"/>
    <col min="5" max="5" width="9" style="69" customWidth="1"/>
    <col min="6" max="6" width="12" style="69" customWidth="1"/>
    <col min="7" max="16384" width="9.140625" style="69"/>
  </cols>
  <sheetData>
    <row r="1" spans="1:6" s="70" customFormat="1" ht="51.75" x14ac:dyDescent="0.25">
      <c r="A1" s="70" t="s">
        <v>50</v>
      </c>
      <c r="C1" s="92" t="s">
        <v>4</v>
      </c>
      <c r="D1" s="72" t="s">
        <v>78</v>
      </c>
      <c r="E1" s="93" t="s">
        <v>5</v>
      </c>
      <c r="F1" s="113" t="s">
        <v>85</v>
      </c>
    </row>
    <row r="2" spans="1:6" s="70" customFormat="1" x14ac:dyDescent="0.2">
      <c r="C2" s="91" t="s">
        <v>76</v>
      </c>
      <c r="D2" s="91" t="s">
        <v>80</v>
      </c>
      <c r="E2" s="91" t="s">
        <v>24</v>
      </c>
      <c r="F2" s="113" t="s">
        <v>84</v>
      </c>
    </row>
    <row r="3" spans="1:6" ht="15" x14ac:dyDescent="0.25">
      <c r="A3" s="68" t="s">
        <v>16</v>
      </c>
      <c r="B3" s="68" t="s">
        <v>32</v>
      </c>
      <c r="C3" s="88">
        <v>30000</v>
      </c>
      <c r="D3" s="90">
        <v>300</v>
      </c>
      <c r="E3" s="94">
        <v>2.7400000000000001E-2</v>
      </c>
      <c r="F3" s="69">
        <f>O28</f>
        <v>3.0799546142208776</v>
      </c>
    </row>
    <row r="4" spans="1:6" ht="15" x14ac:dyDescent="0.25">
      <c r="A4" s="68" t="s">
        <v>11</v>
      </c>
      <c r="B4" s="68" t="s">
        <v>3</v>
      </c>
      <c r="C4" s="88">
        <v>16247.61</v>
      </c>
      <c r="D4" s="90">
        <v>0</v>
      </c>
      <c r="E4" s="94">
        <v>2.3699999999999999E-2</v>
      </c>
      <c r="F4" s="69">
        <f>O29</f>
        <v>2.9702818450141799</v>
      </c>
    </row>
    <row r="5" spans="1:6" ht="12.75" customHeight="1" x14ac:dyDescent="0.25">
      <c r="A5" s="68" t="s">
        <v>10</v>
      </c>
      <c r="B5" s="68" t="s">
        <v>2</v>
      </c>
      <c r="C5" s="88">
        <v>61195.146999999997</v>
      </c>
      <c r="D5" s="90">
        <v>1875</v>
      </c>
      <c r="E5" s="94">
        <v>2.3699999999999999E-2</v>
      </c>
      <c r="F5" s="69">
        <f>O29</f>
        <v>2.9702818450141799</v>
      </c>
    </row>
    <row r="6" spans="1:6" ht="15" x14ac:dyDescent="0.25">
      <c r="A6" s="68" t="s">
        <v>12</v>
      </c>
      <c r="B6" s="68" t="s">
        <v>28</v>
      </c>
      <c r="C6" s="88">
        <v>30721.5</v>
      </c>
      <c r="D6" s="90">
        <v>145</v>
      </c>
      <c r="E6" s="94">
        <v>2.3699999999999999E-2</v>
      </c>
      <c r="F6" s="69">
        <f>O29</f>
        <v>2.9702818450141799</v>
      </c>
    </row>
    <row r="7" spans="1:6" ht="15" x14ac:dyDescent="0.25">
      <c r="A7" s="68" t="s">
        <v>13</v>
      </c>
      <c r="B7" s="68" t="s">
        <v>29</v>
      </c>
      <c r="C7" s="88">
        <v>19315.3</v>
      </c>
      <c r="D7" s="90">
        <v>493.2</v>
      </c>
      <c r="E7" s="94">
        <v>2.3699999999999999E-2</v>
      </c>
      <c r="F7" s="69">
        <f>O29</f>
        <v>2.9702818450141799</v>
      </c>
    </row>
    <row r="8" spans="1:6" ht="15" x14ac:dyDescent="0.25">
      <c r="A8" s="68" t="s">
        <v>15</v>
      </c>
      <c r="B8" s="68" t="s">
        <v>30</v>
      </c>
      <c r="C8" s="88">
        <v>92490.4</v>
      </c>
      <c r="D8" s="90">
        <v>739</v>
      </c>
      <c r="E8" s="94">
        <v>2.3699999999999999E-2</v>
      </c>
      <c r="F8" s="69">
        <f>O29</f>
        <v>2.9702818450141799</v>
      </c>
    </row>
    <row r="9" spans="1:6" ht="12.75" customHeight="1" x14ac:dyDescent="0.25">
      <c r="A9" s="68" t="s">
        <v>17</v>
      </c>
      <c r="B9" s="68" t="s">
        <v>33</v>
      </c>
      <c r="C9" s="88">
        <v>48029.520000000004</v>
      </c>
      <c r="D9" s="90">
        <v>90</v>
      </c>
      <c r="E9" s="94">
        <v>3.4099999999999998E-2</v>
      </c>
      <c r="F9" s="69">
        <f>O30</f>
        <v>3.2657986111111112</v>
      </c>
    </row>
    <row r="10" spans="1:6" ht="15" x14ac:dyDescent="0.25">
      <c r="A10" s="68" t="s">
        <v>40</v>
      </c>
      <c r="B10" s="66" t="s">
        <v>41</v>
      </c>
      <c r="C10" s="88">
        <v>291251</v>
      </c>
      <c r="D10" s="90">
        <v>750</v>
      </c>
      <c r="E10" s="94">
        <v>0.03</v>
      </c>
      <c r="F10" s="69">
        <f t="shared" ref="F10:F16" si="0">O31</f>
        <v>3.2448471153571123</v>
      </c>
    </row>
    <row r="11" spans="1:6" ht="15" x14ac:dyDescent="0.25">
      <c r="A11" s="68" t="s">
        <v>19</v>
      </c>
      <c r="B11" s="66" t="s">
        <v>35</v>
      </c>
      <c r="C11" s="88">
        <v>58353.750000000007</v>
      </c>
      <c r="D11" s="90">
        <v>700</v>
      </c>
      <c r="E11" s="94">
        <v>2.1700000000000001E-2</v>
      </c>
      <c r="F11" s="69">
        <f t="shared" si="0"/>
        <v>3.0781437511427705</v>
      </c>
    </row>
    <row r="12" spans="1:6" ht="15" x14ac:dyDescent="0.25">
      <c r="A12" s="68" t="s">
        <v>6</v>
      </c>
      <c r="B12" s="66" t="s">
        <v>25</v>
      </c>
      <c r="C12" s="88">
        <v>17775.45</v>
      </c>
      <c r="D12" s="90">
        <v>56.603773584905653</v>
      </c>
      <c r="E12" s="94">
        <v>0.03</v>
      </c>
      <c r="F12" s="69">
        <f t="shared" si="0"/>
        <v>3.2823788300835655</v>
      </c>
    </row>
    <row r="13" spans="1:6" ht="15" x14ac:dyDescent="0.25">
      <c r="A13" s="68" t="s">
        <v>14</v>
      </c>
      <c r="B13" s="68" t="s">
        <v>31</v>
      </c>
      <c r="C13" s="88">
        <v>27235.68</v>
      </c>
      <c r="D13" s="90">
        <v>113.20754716981131</v>
      </c>
      <c r="E13" s="94">
        <v>1.6199999999999999E-2</v>
      </c>
      <c r="F13" s="69">
        <f t="shared" si="0"/>
        <v>2.959748427672956</v>
      </c>
    </row>
    <row r="14" spans="1:6" ht="15" x14ac:dyDescent="0.25">
      <c r="A14" s="68" t="s">
        <v>20</v>
      </c>
      <c r="B14" s="68" t="s">
        <v>36</v>
      </c>
      <c r="C14" s="88">
        <v>190000</v>
      </c>
      <c r="D14" s="90">
        <v>3100</v>
      </c>
      <c r="E14" s="94">
        <v>1.9099999999999999E-2</v>
      </c>
      <c r="F14" s="69">
        <f t="shared" si="0"/>
        <v>3.1100119319967399</v>
      </c>
    </row>
    <row r="15" spans="1:6" ht="15" x14ac:dyDescent="0.25">
      <c r="A15" s="68" t="s">
        <v>18</v>
      </c>
      <c r="B15" s="68" t="s">
        <v>34</v>
      </c>
      <c r="C15" s="88">
        <v>78030</v>
      </c>
      <c r="D15" s="90">
        <v>2500</v>
      </c>
      <c r="E15" s="94">
        <v>1.5800000000000002E-2</v>
      </c>
      <c r="F15" s="69">
        <f t="shared" si="0"/>
        <v>3.0839672916026535</v>
      </c>
    </row>
    <row r="16" spans="1:6" ht="15" x14ac:dyDescent="0.25">
      <c r="A16" s="68" t="s">
        <v>7</v>
      </c>
      <c r="B16" s="68" t="s">
        <v>26</v>
      </c>
      <c r="C16" s="88">
        <v>42503.59</v>
      </c>
      <c r="D16" s="90">
        <v>3410</v>
      </c>
      <c r="E16" s="94">
        <v>2.3699999999999999E-2</v>
      </c>
      <c r="F16" s="69">
        <f t="shared" si="0"/>
        <v>3.2810422686827216</v>
      </c>
    </row>
    <row r="17" spans="1:17" ht="15" x14ac:dyDescent="0.25">
      <c r="A17" s="68" t="s">
        <v>8</v>
      </c>
      <c r="B17" s="68" t="s">
        <v>27</v>
      </c>
      <c r="C17" s="88">
        <v>216510.61</v>
      </c>
      <c r="D17" s="90">
        <v>3500</v>
      </c>
      <c r="E17" s="94">
        <v>2.3699999999999999E-2</v>
      </c>
      <c r="F17" s="69">
        <f>O37</f>
        <v>3.2810422686827216</v>
      </c>
    </row>
    <row r="18" spans="1:17" ht="15" x14ac:dyDescent="0.25">
      <c r="A18" s="68" t="s">
        <v>9</v>
      </c>
      <c r="B18" s="68" t="s">
        <v>1</v>
      </c>
      <c r="C18" s="88">
        <v>173185.83</v>
      </c>
      <c r="D18" s="90">
        <v>940</v>
      </c>
      <c r="E18" s="94">
        <v>2.7300000000000001E-2</v>
      </c>
      <c r="F18" s="69">
        <f>O37</f>
        <v>3.2810422686827216</v>
      </c>
    </row>
    <row r="19" spans="1:17" ht="15" x14ac:dyDescent="0.25">
      <c r="A19" s="68" t="s">
        <v>23</v>
      </c>
      <c r="B19" s="68" t="s">
        <v>37</v>
      </c>
      <c r="C19" s="88">
        <v>443222</v>
      </c>
      <c r="D19" s="90">
        <v>6</v>
      </c>
      <c r="E19" s="94">
        <v>2.06E-2</v>
      </c>
      <c r="F19" s="69">
        <f>O41</f>
        <v>3.3214285714285716</v>
      </c>
    </row>
    <row r="20" spans="1:17" ht="15.75" x14ac:dyDescent="0.25">
      <c r="A20" s="68" t="s">
        <v>21</v>
      </c>
      <c r="B20" s="68" t="s">
        <v>0</v>
      </c>
      <c r="C20" s="88">
        <v>347306</v>
      </c>
      <c r="D20" s="89">
        <v>13446.387169811322</v>
      </c>
      <c r="E20" s="95">
        <v>1.9200000000000002E-2</v>
      </c>
      <c r="F20" s="69">
        <f>O40</f>
        <v>3.1241285143100179</v>
      </c>
    </row>
    <row r="21" spans="1:17" ht="15.75" x14ac:dyDescent="0.25">
      <c r="A21" s="67" t="s">
        <v>47</v>
      </c>
      <c r="B21" s="66" t="s">
        <v>38</v>
      </c>
      <c r="C21" s="88">
        <v>697010</v>
      </c>
      <c r="D21" s="89">
        <v>18.867924528301888</v>
      </c>
      <c r="E21" s="94">
        <v>0.03</v>
      </c>
      <c r="F21" s="69">
        <f>O39</f>
        <v>3.2838541564239216</v>
      </c>
    </row>
    <row r="22" spans="1:17" ht="15" x14ac:dyDescent="0.25">
      <c r="A22" s="68" t="s">
        <v>22</v>
      </c>
      <c r="B22" s="68" t="s">
        <v>39</v>
      </c>
      <c r="C22" s="88">
        <v>734894</v>
      </c>
      <c r="D22" s="90">
        <v>18</v>
      </c>
      <c r="E22" s="94">
        <v>0.03</v>
      </c>
      <c r="F22" s="69">
        <f>(O38+O42+O43)/3</f>
        <v>3.2164582202366598</v>
      </c>
    </row>
    <row r="23" spans="1:17" ht="15" x14ac:dyDescent="0.25">
      <c r="C23" s="34">
        <v>3615277.3870000001</v>
      </c>
      <c r="D23" s="90">
        <v>32201.266415094342</v>
      </c>
    </row>
    <row r="25" spans="1:17" x14ac:dyDescent="0.2">
      <c r="G25" s="121" t="s">
        <v>104</v>
      </c>
      <c r="H25" s="121"/>
      <c r="I25" s="121"/>
      <c r="J25" s="121"/>
      <c r="K25" s="121"/>
      <c r="L25" s="121"/>
      <c r="M25" s="121"/>
      <c r="N25" s="121"/>
      <c r="O25" s="121"/>
    </row>
    <row r="26" spans="1:17" x14ac:dyDescent="0.2">
      <c r="M26" s="122" t="s">
        <v>86</v>
      </c>
      <c r="N26" s="122"/>
      <c r="O26" s="122"/>
    </row>
    <row r="27" spans="1:17" x14ac:dyDescent="0.2">
      <c r="H27" s="69" t="s">
        <v>87</v>
      </c>
      <c r="I27" s="69" t="s">
        <v>88</v>
      </c>
      <c r="J27" s="69" t="s">
        <v>89</v>
      </c>
      <c r="K27" s="69" t="s">
        <v>90</v>
      </c>
      <c r="L27" s="69" t="s">
        <v>91</v>
      </c>
      <c r="M27" s="69" t="s">
        <v>87</v>
      </c>
      <c r="N27" s="69" t="s">
        <v>92</v>
      </c>
      <c r="O27" s="69" t="s">
        <v>93</v>
      </c>
    </row>
    <row r="28" spans="1:17" x14ac:dyDescent="0.2">
      <c r="G28" s="69" t="s">
        <v>16</v>
      </c>
      <c r="H28" s="69">
        <v>902000</v>
      </c>
      <c r="I28" s="69">
        <v>420000</v>
      </c>
      <c r="J28" s="69">
        <v>1322000</v>
      </c>
      <c r="K28" s="69">
        <v>0.68229954614220878</v>
      </c>
      <c r="L28" s="69">
        <v>0.31770045385779122</v>
      </c>
      <c r="M28" s="69">
        <v>3.35</v>
      </c>
      <c r="N28" s="69">
        <v>2.5</v>
      </c>
      <c r="O28" s="69">
        <v>3.0799546142208776</v>
      </c>
      <c r="Q28" s="69">
        <f>1/O28</f>
        <v>0.32468010904536188</v>
      </c>
    </row>
    <row r="29" spans="1:17" x14ac:dyDescent="0.2">
      <c r="G29" s="69" t="s">
        <v>94</v>
      </c>
      <c r="H29" s="69">
        <v>9560000</v>
      </c>
      <c r="I29" s="69">
        <v>7719000</v>
      </c>
      <c r="J29" s="69">
        <v>17279000</v>
      </c>
      <c r="K29" s="69">
        <v>0.55327275884021065</v>
      </c>
      <c r="L29" s="69">
        <v>0.44672724115978935</v>
      </c>
      <c r="M29" s="69">
        <v>3.35</v>
      </c>
      <c r="N29" s="69">
        <v>2.5</v>
      </c>
      <c r="O29" s="69">
        <v>2.9702818450141799</v>
      </c>
      <c r="Q29" s="69">
        <f t="shared" ref="Q29:Q44" si="1">1/O29</f>
        <v>0.33666838777558028</v>
      </c>
    </row>
    <row r="30" spans="1:17" x14ac:dyDescent="0.2">
      <c r="G30" s="69" t="s">
        <v>17</v>
      </c>
      <c r="H30" s="69">
        <v>4411000</v>
      </c>
      <c r="I30" s="69">
        <v>485000</v>
      </c>
      <c r="J30" s="69">
        <v>4896000</v>
      </c>
      <c r="K30" s="69">
        <v>0.90093954248366015</v>
      </c>
      <c r="L30" s="69">
        <v>9.9060457516339864E-2</v>
      </c>
      <c r="M30" s="69">
        <v>3.35</v>
      </c>
      <c r="N30" s="69">
        <v>2.5</v>
      </c>
      <c r="O30" s="69">
        <v>3.2657986111111112</v>
      </c>
      <c r="Q30" s="69">
        <f t="shared" si="1"/>
        <v>0.30620381691563447</v>
      </c>
    </row>
    <row r="31" spans="1:17" x14ac:dyDescent="0.2">
      <c r="G31" s="69" t="s">
        <v>40</v>
      </c>
      <c r="H31" s="69">
        <v>6127200</v>
      </c>
      <c r="I31" s="69">
        <v>865000</v>
      </c>
      <c r="J31" s="69">
        <v>6992200</v>
      </c>
      <c r="K31" s="69">
        <v>0.87629072394954377</v>
      </c>
      <c r="L31" s="69">
        <v>0.12370927605045623</v>
      </c>
      <c r="M31" s="69">
        <v>3.35</v>
      </c>
      <c r="N31" s="69">
        <v>2.5</v>
      </c>
      <c r="O31" s="69">
        <v>3.2448471153571123</v>
      </c>
      <c r="Q31" s="69">
        <f t="shared" si="1"/>
        <v>0.30818092947036885</v>
      </c>
    </row>
    <row r="32" spans="1:17" x14ac:dyDescent="0.2">
      <c r="G32" s="69" t="s">
        <v>19</v>
      </c>
      <c r="H32" s="69">
        <v>6748000</v>
      </c>
      <c r="I32" s="69">
        <v>3173062</v>
      </c>
      <c r="J32" s="69">
        <v>9921062</v>
      </c>
      <c r="K32" s="69">
        <v>0.68016911899149501</v>
      </c>
      <c r="L32" s="69">
        <v>0.31983088100850493</v>
      </c>
      <c r="M32" s="69">
        <v>3.35</v>
      </c>
      <c r="N32" s="69">
        <v>2.5</v>
      </c>
      <c r="O32" s="69">
        <v>3.0781437511427705</v>
      </c>
      <c r="Q32" s="69">
        <f t="shared" si="1"/>
        <v>0.32487111741573044</v>
      </c>
    </row>
    <row r="33" spans="7:17" x14ac:dyDescent="0.2">
      <c r="G33" s="69" t="s">
        <v>6</v>
      </c>
      <c r="H33" s="69">
        <v>8261000</v>
      </c>
      <c r="I33" s="69">
        <v>714000</v>
      </c>
      <c r="J33" s="69">
        <v>8975000</v>
      </c>
      <c r="K33" s="69">
        <v>0.92044568245125347</v>
      </c>
      <c r="L33" s="69">
        <v>7.955431754874652E-2</v>
      </c>
      <c r="M33" s="69">
        <v>3.35</v>
      </c>
      <c r="N33" s="69">
        <v>2.5</v>
      </c>
      <c r="O33" s="69">
        <v>3.2823788300835655</v>
      </c>
      <c r="Q33" s="69">
        <f t="shared" si="1"/>
        <v>0.30465709528553753</v>
      </c>
    </row>
    <row r="34" spans="7:17" x14ac:dyDescent="0.2">
      <c r="G34" s="69" t="s">
        <v>14</v>
      </c>
      <c r="H34" s="69">
        <v>860000</v>
      </c>
      <c r="I34" s="69">
        <v>730000</v>
      </c>
      <c r="J34" s="69">
        <v>1590000</v>
      </c>
      <c r="K34" s="69">
        <v>0.54088050314465408</v>
      </c>
      <c r="L34" s="69">
        <v>0.45911949685534592</v>
      </c>
      <c r="M34" s="69">
        <v>3.35</v>
      </c>
      <c r="N34" s="69">
        <v>2.5</v>
      </c>
      <c r="O34" s="69">
        <v>2.959748427672956</v>
      </c>
      <c r="Q34" s="69">
        <f t="shared" si="1"/>
        <v>0.33786655333616661</v>
      </c>
    </row>
    <row r="35" spans="7:17" x14ac:dyDescent="0.2">
      <c r="G35" s="69" t="s">
        <v>95</v>
      </c>
      <c r="H35" s="69">
        <v>5193000</v>
      </c>
      <c r="I35" s="69">
        <v>2043006</v>
      </c>
      <c r="J35" s="69">
        <v>7236006</v>
      </c>
      <c r="K35" s="69">
        <v>0.71766109646675247</v>
      </c>
      <c r="L35" s="69">
        <v>0.28233890353324748</v>
      </c>
      <c r="M35" s="69">
        <v>3.35</v>
      </c>
      <c r="N35" s="69">
        <v>2.5</v>
      </c>
      <c r="O35" s="69">
        <v>3.1100119319967399</v>
      </c>
      <c r="Q35" s="69">
        <f t="shared" si="1"/>
        <v>0.32154217471376834</v>
      </c>
    </row>
    <row r="36" spans="7:17" x14ac:dyDescent="0.2">
      <c r="G36" s="69" t="s">
        <v>18</v>
      </c>
      <c r="H36" s="69">
        <v>7810151</v>
      </c>
      <c r="I36" s="69">
        <v>3558000</v>
      </c>
      <c r="J36" s="69">
        <v>11368151</v>
      </c>
      <c r="K36" s="69">
        <v>0.68702034306194559</v>
      </c>
      <c r="L36" s="69">
        <v>0.31297965693805441</v>
      </c>
      <c r="M36" s="69">
        <v>3.35</v>
      </c>
      <c r="N36" s="69">
        <v>2.5</v>
      </c>
      <c r="O36" s="69">
        <v>3.0839672916026535</v>
      </c>
      <c r="Q36" s="69">
        <f t="shared" si="1"/>
        <v>0.32425765432821024</v>
      </c>
    </row>
    <row r="37" spans="7:17" x14ac:dyDescent="0.2">
      <c r="G37" s="69" t="s">
        <v>96</v>
      </c>
      <c r="H37" s="69">
        <v>43098064</v>
      </c>
      <c r="I37" s="69">
        <v>3805101</v>
      </c>
      <c r="J37" s="69">
        <v>46903165</v>
      </c>
      <c r="K37" s="69">
        <v>0.91887325727378955</v>
      </c>
      <c r="L37" s="69">
        <v>8.1126742726210482E-2</v>
      </c>
      <c r="M37" s="69">
        <v>3.35</v>
      </c>
      <c r="N37" s="69">
        <v>2.5</v>
      </c>
      <c r="O37" s="69">
        <v>3.2810422686827216</v>
      </c>
      <c r="Q37" s="69">
        <f t="shared" si="1"/>
        <v>0.30478120003052617</v>
      </c>
    </row>
    <row r="38" spans="7:17" x14ac:dyDescent="0.2">
      <c r="G38" s="69" t="s">
        <v>97</v>
      </c>
      <c r="H38" s="69">
        <v>1440000</v>
      </c>
      <c r="I38" s="69">
        <v>1113400</v>
      </c>
      <c r="J38" s="69">
        <v>2553400</v>
      </c>
      <c r="K38" s="69">
        <v>0.56395394376125951</v>
      </c>
      <c r="L38" s="69">
        <v>0.43604605623874049</v>
      </c>
      <c r="M38" s="69">
        <v>3.35</v>
      </c>
      <c r="N38" s="69">
        <v>2.5</v>
      </c>
      <c r="O38" s="69">
        <v>2.9793608521970709</v>
      </c>
      <c r="Q38" s="69">
        <f t="shared" si="1"/>
        <v>0.33564245810055859</v>
      </c>
    </row>
    <row r="39" spans="7:17" x14ac:dyDescent="0.2">
      <c r="G39" s="69" t="s">
        <v>98</v>
      </c>
      <c r="H39" s="69">
        <v>9378400</v>
      </c>
      <c r="I39" s="69">
        <v>791400</v>
      </c>
      <c r="J39" s="69">
        <v>10169800</v>
      </c>
      <c r="K39" s="69">
        <v>0.92218136049873156</v>
      </c>
      <c r="L39" s="69">
        <v>7.7818639501268466E-2</v>
      </c>
      <c r="M39" s="69">
        <v>3.35</v>
      </c>
      <c r="N39" s="69">
        <v>2.5</v>
      </c>
      <c r="O39" s="69">
        <v>3.2838541564239216</v>
      </c>
      <c r="Q39" s="69">
        <f t="shared" si="1"/>
        <v>0.30452022299583126</v>
      </c>
    </row>
    <row r="40" spans="7:17" x14ac:dyDescent="0.2">
      <c r="G40" s="69" t="s">
        <v>99</v>
      </c>
      <c r="H40" s="69">
        <v>11758626</v>
      </c>
      <c r="I40" s="69">
        <v>4255435</v>
      </c>
      <c r="J40" s="69">
        <v>16014061</v>
      </c>
      <c r="K40" s="69">
        <v>0.73426884036472695</v>
      </c>
      <c r="L40" s="69">
        <v>0.26573115963527305</v>
      </c>
      <c r="M40" s="69">
        <v>3.35</v>
      </c>
      <c r="N40" s="69">
        <v>2.5</v>
      </c>
      <c r="O40" s="69">
        <v>3.1241285143100179</v>
      </c>
      <c r="Q40" s="69">
        <f t="shared" si="1"/>
        <v>0.32008926502847657</v>
      </c>
    </row>
    <row r="41" spans="7:17" x14ac:dyDescent="0.2">
      <c r="G41" s="69" t="s">
        <v>100</v>
      </c>
      <c r="H41" s="69">
        <v>138000</v>
      </c>
      <c r="I41" s="69">
        <v>4800</v>
      </c>
      <c r="J41" s="69">
        <v>142800</v>
      </c>
      <c r="K41" s="69">
        <v>0.96638655462184875</v>
      </c>
      <c r="L41" s="69">
        <v>3.3613445378151259E-2</v>
      </c>
      <c r="M41" s="69">
        <v>3.35</v>
      </c>
      <c r="N41" s="69">
        <v>2.5</v>
      </c>
      <c r="O41" s="69">
        <v>3.3214285714285716</v>
      </c>
      <c r="Q41" s="69">
        <f t="shared" si="1"/>
        <v>0.30107526881720431</v>
      </c>
    </row>
    <row r="42" spans="7:17" x14ac:dyDescent="0.2">
      <c r="G42" s="69" t="s">
        <v>101</v>
      </c>
      <c r="H42" s="69">
        <v>221000</v>
      </c>
      <c r="I42" s="69">
        <v>1000</v>
      </c>
      <c r="J42" s="69">
        <v>222000</v>
      </c>
      <c r="K42" s="69">
        <v>0.99549549549549554</v>
      </c>
      <c r="L42" s="69">
        <v>4.5045045045045045E-3</v>
      </c>
      <c r="M42" s="69">
        <v>3.35</v>
      </c>
      <c r="N42" s="69">
        <v>2.5</v>
      </c>
      <c r="O42" s="69">
        <v>3.3461711711711715</v>
      </c>
      <c r="Q42" s="69">
        <f t="shared" si="1"/>
        <v>0.29884902739449415</v>
      </c>
    </row>
    <row r="43" spans="7:17" x14ac:dyDescent="0.2">
      <c r="G43" s="69" t="s">
        <v>102</v>
      </c>
      <c r="H43" s="69">
        <v>15206500</v>
      </c>
      <c r="I43" s="69">
        <v>482813</v>
      </c>
      <c r="J43" s="69">
        <v>15689313</v>
      </c>
      <c r="K43" s="69">
        <v>0.96922663216674942</v>
      </c>
      <c r="L43" s="69">
        <v>3.0773367833250569E-2</v>
      </c>
      <c r="M43" s="69">
        <v>3.35</v>
      </c>
      <c r="N43" s="69">
        <v>2.5</v>
      </c>
      <c r="O43" s="69">
        <v>3.3238426373417371</v>
      </c>
      <c r="Q43" s="69">
        <f t="shared" si="1"/>
        <v>0.30085660156274907</v>
      </c>
    </row>
    <row r="44" spans="7:17" x14ac:dyDescent="0.2">
      <c r="G44" s="69" t="s">
        <v>103</v>
      </c>
      <c r="H44" s="69">
        <v>131112941</v>
      </c>
      <c r="I44" s="69">
        <v>29370088</v>
      </c>
      <c r="J44" s="69">
        <v>160483029</v>
      </c>
      <c r="K44" s="69">
        <v>0.81698944627970604</v>
      </c>
      <c r="L44" s="69">
        <v>0.18301055372029401</v>
      </c>
      <c r="M44" s="69">
        <v>3.35</v>
      </c>
      <c r="N44" s="69">
        <v>2.5</v>
      </c>
      <c r="O44" s="69">
        <v>3.1944410293377503</v>
      </c>
      <c r="Q44" s="69">
        <f t="shared" si="1"/>
        <v>0.31304381292877181</v>
      </c>
    </row>
  </sheetData>
  <mergeCells count="2">
    <mergeCell ref="G25:O25"/>
    <mergeCell ref="M26:O26"/>
  </mergeCells>
  <phoneticPr fontId="0" type="noConversion"/>
  <pageMargins left="0.75" right="0.75" top="1" bottom="1" header="0.5" footer="0.5"/>
  <pageSetup orientation="portrait" horizontalDpi="4294967294" verticalDpi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801"/>
  <sheetViews>
    <sheetView workbookViewId="0">
      <selection activeCell="D21" sqref="D21"/>
    </sheetView>
  </sheetViews>
  <sheetFormatPr defaultColWidth="8.85546875" defaultRowHeight="12.75" x14ac:dyDescent="0.2"/>
  <cols>
    <col min="1" max="1" width="7.28515625" customWidth="1"/>
    <col min="2" max="9" width="10.28515625" bestFit="1" customWidth="1"/>
    <col min="10" max="10" width="11.28515625" bestFit="1" customWidth="1"/>
    <col min="11" max="21" width="10.28515625" bestFit="1" customWidth="1"/>
  </cols>
  <sheetData>
    <row r="1" spans="1:21" x14ac:dyDescent="0.2">
      <c r="B1" s="2" t="s">
        <v>32</v>
      </c>
      <c r="C1" s="2" t="s">
        <v>3</v>
      </c>
      <c r="D1" s="3" t="s">
        <v>2</v>
      </c>
      <c r="E1" s="3" t="s">
        <v>28</v>
      </c>
      <c r="F1" s="3" t="s">
        <v>29</v>
      </c>
      <c r="G1" s="3" t="s">
        <v>30</v>
      </c>
      <c r="H1" s="3" t="s">
        <v>33</v>
      </c>
      <c r="I1" s="3" t="s">
        <v>41</v>
      </c>
      <c r="J1" s="3" t="s">
        <v>35</v>
      </c>
      <c r="K1" s="3" t="s">
        <v>25</v>
      </c>
      <c r="L1" s="3" t="s">
        <v>31</v>
      </c>
      <c r="M1" s="3" t="s">
        <v>36</v>
      </c>
      <c r="N1" s="3" t="s">
        <v>34</v>
      </c>
      <c r="O1" s="3" t="s">
        <v>26</v>
      </c>
      <c r="P1" s="2" t="s">
        <v>27</v>
      </c>
      <c r="Q1" s="3" t="s">
        <v>1</v>
      </c>
      <c r="R1" s="3" t="s">
        <v>37</v>
      </c>
      <c r="S1" s="3" t="s">
        <v>0</v>
      </c>
      <c r="T1" s="2" t="s">
        <v>38</v>
      </c>
      <c r="U1" s="3" t="s">
        <v>39</v>
      </c>
    </row>
    <row r="2" spans="1:21" x14ac:dyDescent="0.2">
      <c r="A2" s="2" t="s">
        <v>32</v>
      </c>
      <c r="B2" s="10">
        <v>0</v>
      </c>
      <c r="C2" s="10">
        <v>60628.305999999997</v>
      </c>
      <c r="D2" s="10">
        <v>62258.984999999993</v>
      </c>
      <c r="E2" s="10">
        <v>63889.663999999997</v>
      </c>
      <c r="F2" s="10">
        <v>75500</v>
      </c>
      <c r="G2" s="10">
        <v>81572.717999999993</v>
      </c>
      <c r="H2" s="10">
        <v>55026.329999999994</v>
      </c>
      <c r="I2" s="10">
        <v>43410</v>
      </c>
      <c r="J2" s="10">
        <v>75660</v>
      </c>
      <c r="K2" s="10">
        <v>37970</v>
      </c>
      <c r="L2" s="10">
        <v>10452.822</v>
      </c>
      <c r="M2" s="10">
        <v>70330</v>
      </c>
      <c r="N2" s="10">
        <v>73740</v>
      </c>
      <c r="O2" s="10">
        <v>77560</v>
      </c>
      <c r="P2" s="10">
        <v>67020</v>
      </c>
      <c r="Q2" s="10">
        <v>58540</v>
      </c>
      <c r="R2" s="10">
        <v>64791.01999999999</v>
      </c>
      <c r="S2" s="10">
        <v>78020</v>
      </c>
      <c r="T2" s="10">
        <v>43410</v>
      </c>
      <c r="U2" s="10">
        <v>53412.611999999994</v>
      </c>
    </row>
    <row r="3" spans="1:21" x14ac:dyDescent="0.2">
      <c r="A3" s="2" t="s">
        <v>3</v>
      </c>
      <c r="B3" s="10">
        <v>60628.305999999997</v>
      </c>
      <c r="C3" s="10">
        <v>0</v>
      </c>
      <c r="D3" s="10">
        <v>9640</v>
      </c>
      <c r="E3" s="10">
        <v>12840</v>
      </c>
      <c r="F3" s="10">
        <v>43699.007738061293</v>
      </c>
      <c r="G3" s="10">
        <v>33263.492913604859</v>
      </c>
      <c r="H3" s="10">
        <v>51193.144</v>
      </c>
      <c r="I3" s="10">
        <v>40630</v>
      </c>
      <c r="J3" s="10">
        <v>73120</v>
      </c>
      <c r="K3" s="10">
        <v>39630</v>
      </c>
      <c r="L3" s="10">
        <v>55084.481999999996</v>
      </c>
      <c r="M3" s="10">
        <v>81770</v>
      </c>
      <c r="N3" s="10">
        <v>72120</v>
      </c>
      <c r="O3" s="10">
        <v>38593.094147344018</v>
      </c>
      <c r="P3" s="10">
        <v>31580.972816092308</v>
      </c>
      <c r="Q3" s="10">
        <v>17488.651305712658</v>
      </c>
      <c r="R3" s="10">
        <v>53596.759999999995</v>
      </c>
      <c r="S3" s="10">
        <v>72120</v>
      </c>
      <c r="T3" s="10">
        <v>40630</v>
      </c>
      <c r="U3" s="10">
        <v>79760.313999999998</v>
      </c>
    </row>
    <row r="4" spans="1:21" x14ac:dyDescent="0.2">
      <c r="A4" s="3" t="s">
        <v>2</v>
      </c>
      <c r="B4" s="10">
        <v>62258.984999999993</v>
      </c>
      <c r="C4" s="10">
        <v>9640</v>
      </c>
      <c r="D4" s="10">
        <v>0</v>
      </c>
      <c r="E4" s="10">
        <v>6640</v>
      </c>
      <c r="F4" s="10">
        <v>40421.497490305635</v>
      </c>
      <c r="G4" s="10">
        <v>30107.552037056757</v>
      </c>
      <c r="H4" s="10">
        <v>60611.623999999996</v>
      </c>
      <c r="I4" s="10">
        <v>49630</v>
      </c>
      <c r="J4" s="10">
        <v>82340</v>
      </c>
      <c r="K4" s="10">
        <v>48320</v>
      </c>
      <c r="L4" s="10">
        <v>63080</v>
      </c>
      <c r="M4" s="10">
        <v>90000</v>
      </c>
      <c r="N4" s="10">
        <v>81120</v>
      </c>
      <c r="O4" s="10">
        <v>35456.604370189125</v>
      </c>
      <c r="P4" s="10">
        <v>29864.413294641647</v>
      </c>
      <c r="Q4" s="10">
        <v>18402.852977193463</v>
      </c>
      <c r="R4" s="10">
        <v>60460</v>
      </c>
      <c r="S4" s="10">
        <v>81120</v>
      </c>
      <c r="T4" s="10">
        <v>49600</v>
      </c>
      <c r="U4" s="10">
        <v>88130</v>
      </c>
    </row>
    <row r="5" spans="1:21" x14ac:dyDescent="0.2">
      <c r="A5" s="3" t="s">
        <v>28</v>
      </c>
      <c r="B5" s="10">
        <v>63889.663999999997</v>
      </c>
      <c r="C5" s="10">
        <v>12840</v>
      </c>
      <c r="D5" s="10">
        <v>6640</v>
      </c>
      <c r="E5" s="10">
        <v>0</v>
      </c>
      <c r="F5" s="10">
        <v>37143.987242549978</v>
      </c>
      <c r="G5" s="10">
        <v>26951.611160508655</v>
      </c>
      <c r="H5" s="10">
        <v>63190</v>
      </c>
      <c r="I5" s="10">
        <v>52630</v>
      </c>
      <c r="J5" s="10">
        <v>85200</v>
      </c>
      <c r="K5" s="10">
        <v>52000</v>
      </c>
      <c r="L5" s="10">
        <v>67100</v>
      </c>
      <c r="M5" s="10">
        <v>94000</v>
      </c>
      <c r="N5" s="10">
        <v>84120</v>
      </c>
      <c r="O5" s="10">
        <v>32320.114593034232</v>
      </c>
      <c r="P5" s="10">
        <v>28147.853773190986</v>
      </c>
      <c r="Q5" s="10">
        <v>19317.054648674268</v>
      </c>
      <c r="R5" s="10">
        <v>65319.999999999993</v>
      </c>
      <c r="S5" s="10">
        <v>84120</v>
      </c>
      <c r="T5" s="10">
        <v>52530</v>
      </c>
      <c r="U5" s="10">
        <v>94500</v>
      </c>
    </row>
    <row r="6" spans="1:21" x14ac:dyDescent="0.2">
      <c r="A6" s="3" t="s">
        <v>29</v>
      </c>
      <c r="B6" s="10">
        <v>75500</v>
      </c>
      <c r="C6" s="10">
        <v>43699.007738061293</v>
      </c>
      <c r="D6" s="10">
        <v>40421.497490305635</v>
      </c>
      <c r="E6" s="10">
        <v>37143.987242549978</v>
      </c>
      <c r="F6" s="10">
        <v>0</v>
      </c>
      <c r="G6" s="10">
        <v>12878.740749522209</v>
      </c>
      <c r="H6" s="10">
        <v>42261.965999999993</v>
      </c>
      <c r="I6" s="10">
        <v>82260</v>
      </c>
      <c r="J6" s="10">
        <v>38450</v>
      </c>
      <c r="K6" s="10">
        <v>78519.007738061307</v>
      </c>
      <c r="L6" s="10">
        <v>73387.823999999993</v>
      </c>
      <c r="M6" s="10">
        <v>46830</v>
      </c>
      <c r="N6" s="10">
        <v>34450</v>
      </c>
      <c r="O6" s="10">
        <v>9844.369244181662</v>
      </c>
      <c r="P6" s="10">
        <v>32076.975850619128</v>
      </c>
      <c r="Q6" s="10">
        <v>46869.536939154292</v>
      </c>
      <c r="R6" s="10">
        <v>37711.572</v>
      </c>
      <c r="S6" s="10">
        <v>43180</v>
      </c>
      <c r="T6" s="10">
        <v>64370.000000000007</v>
      </c>
      <c r="U6" s="10">
        <v>58282.841999999997</v>
      </c>
    </row>
    <row r="7" spans="1:21" x14ac:dyDescent="0.2">
      <c r="A7" s="3" t="s">
        <v>30</v>
      </c>
      <c r="B7" s="10">
        <v>81572.717999999993</v>
      </c>
      <c r="C7" s="10">
        <v>33263.492913604859</v>
      </c>
      <c r="D7" s="10">
        <v>30107.552037056757</v>
      </c>
      <c r="E7" s="10">
        <v>26951.611160508655</v>
      </c>
      <c r="F7" s="10">
        <v>12878.740749522209</v>
      </c>
      <c r="G7" s="10">
        <v>0</v>
      </c>
      <c r="H7" s="10">
        <v>51816.133999999998</v>
      </c>
      <c r="I7" s="10">
        <v>94920</v>
      </c>
      <c r="J7" s="10">
        <v>40843.874915236498</v>
      </c>
      <c r="K7" s="10">
        <v>90080</v>
      </c>
      <c r="L7" s="10">
        <v>85360</v>
      </c>
      <c r="M7" s="10">
        <v>58840</v>
      </c>
      <c r="N7" s="10">
        <v>46450</v>
      </c>
      <c r="O7" s="10">
        <v>5963.8749152365399</v>
      </c>
      <c r="P7" s="10">
        <v>20960.672547400394</v>
      </c>
      <c r="Q7" s="10">
        <v>34605.618771736255</v>
      </c>
      <c r="R7" s="10">
        <v>49712.97</v>
      </c>
      <c r="S7" s="10">
        <v>54840</v>
      </c>
      <c r="T7" s="10">
        <v>76370</v>
      </c>
      <c r="U7" s="10">
        <v>72560</v>
      </c>
    </row>
    <row r="8" spans="1:21" x14ac:dyDescent="0.2">
      <c r="A8" s="3" t="s">
        <v>33</v>
      </c>
      <c r="B8" s="10">
        <v>55026.329999999994</v>
      </c>
      <c r="C8" s="10">
        <v>51193.144</v>
      </c>
      <c r="D8" s="10">
        <v>60611.623999999996</v>
      </c>
      <c r="E8" s="10">
        <v>63190</v>
      </c>
      <c r="F8" s="10">
        <v>42261.965999999993</v>
      </c>
      <c r="G8" s="10">
        <v>51816.133999999998</v>
      </c>
      <c r="H8" s="10">
        <v>0</v>
      </c>
      <c r="I8" s="10">
        <v>49500</v>
      </c>
      <c r="J8" s="10">
        <v>65390</v>
      </c>
      <c r="K8" s="10">
        <v>49970</v>
      </c>
      <c r="L8" s="10">
        <v>46894.741999999991</v>
      </c>
      <c r="M8" s="10">
        <v>68530</v>
      </c>
      <c r="N8" s="10">
        <v>63470</v>
      </c>
      <c r="O8" s="10">
        <v>43650</v>
      </c>
      <c r="P8" s="10">
        <v>36350</v>
      </c>
      <c r="Q8" s="10">
        <v>40050</v>
      </c>
      <c r="R8" s="10">
        <v>21450</v>
      </c>
      <c r="S8" s="10">
        <v>60500</v>
      </c>
      <c r="T8" s="10">
        <v>49000</v>
      </c>
      <c r="U8" s="10">
        <v>68516.008000000002</v>
      </c>
    </row>
    <row r="9" spans="1:21" x14ac:dyDescent="0.2">
      <c r="A9" s="3" t="s">
        <v>41</v>
      </c>
      <c r="B9" s="10">
        <v>43410</v>
      </c>
      <c r="C9" s="10">
        <v>40630</v>
      </c>
      <c r="D9" s="10">
        <v>49630</v>
      </c>
      <c r="E9" s="10">
        <v>52630</v>
      </c>
      <c r="F9" s="10">
        <v>82260</v>
      </c>
      <c r="G9" s="10">
        <v>94920</v>
      </c>
      <c r="H9" s="10">
        <v>49500</v>
      </c>
      <c r="I9" s="10">
        <v>0</v>
      </c>
      <c r="J9" s="10">
        <v>100150</v>
      </c>
      <c r="K9" s="10">
        <v>8200</v>
      </c>
      <c r="L9" s="10">
        <v>50480.781999999999</v>
      </c>
      <c r="M9" s="10">
        <v>52670</v>
      </c>
      <c r="N9" s="10">
        <v>96100</v>
      </c>
      <c r="O9" s="10">
        <v>94654.072159479852</v>
      </c>
      <c r="P9" s="10">
        <v>78519.385212813286</v>
      </c>
      <c r="Q9" s="10">
        <v>56450</v>
      </c>
      <c r="R9" s="10">
        <v>85352.597999999984</v>
      </c>
      <c r="S9" s="10">
        <v>97150</v>
      </c>
      <c r="T9" s="10">
        <v>3000</v>
      </c>
      <c r="U9" s="10">
        <v>62840</v>
      </c>
    </row>
    <row r="10" spans="1:21" x14ac:dyDescent="0.2">
      <c r="A10" s="3" t="s">
        <v>35</v>
      </c>
      <c r="B10" s="10">
        <v>75660</v>
      </c>
      <c r="C10" s="10">
        <v>73120</v>
      </c>
      <c r="D10" s="10">
        <v>82340</v>
      </c>
      <c r="E10" s="10">
        <v>85200</v>
      </c>
      <c r="F10" s="10">
        <v>38450</v>
      </c>
      <c r="G10" s="10">
        <v>40843.874915236498</v>
      </c>
      <c r="H10" s="10">
        <v>65390</v>
      </c>
      <c r="I10" s="10">
        <v>100150</v>
      </c>
      <c r="J10" s="10">
        <v>0</v>
      </c>
      <c r="K10" s="10">
        <v>92150</v>
      </c>
      <c r="L10" s="10">
        <v>80807.049999999988</v>
      </c>
      <c r="M10" s="10">
        <v>8380</v>
      </c>
      <c r="N10" s="10">
        <v>4019.9999999999995</v>
      </c>
      <c r="O10" s="10">
        <v>43180</v>
      </c>
      <c r="P10" s="10">
        <v>41180</v>
      </c>
      <c r="Q10" s="10">
        <v>65249.385212813278</v>
      </c>
      <c r="R10" s="10">
        <v>54830</v>
      </c>
      <c r="S10" s="10">
        <v>11990</v>
      </c>
      <c r="T10" s="10">
        <v>99000</v>
      </c>
      <c r="U10" s="10">
        <v>50830</v>
      </c>
    </row>
    <row r="11" spans="1:21" x14ac:dyDescent="0.2">
      <c r="A11" s="3" t="s">
        <v>25</v>
      </c>
      <c r="B11" s="10">
        <v>37970</v>
      </c>
      <c r="C11" s="10">
        <v>39630</v>
      </c>
      <c r="D11" s="10">
        <v>48320</v>
      </c>
      <c r="E11" s="10">
        <v>52000</v>
      </c>
      <c r="F11" s="10">
        <v>78519.007738061307</v>
      </c>
      <c r="G11" s="10">
        <v>90080</v>
      </c>
      <c r="H11" s="10">
        <v>49970</v>
      </c>
      <c r="I11" s="10">
        <v>8200</v>
      </c>
      <c r="J11" s="10">
        <v>92150</v>
      </c>
      <c r="K11" s="10">
        <v>0</v>
      </c>
      <c r="L11" s="10">
        <v>42882.253999999994</v>
      </c>
      <c r="M11" s="10">
        <v>56670</v>
      </c>
      <c r="N11" s="10">
        <v>95000</v>
      </c>
      <c r="O11" s="10">
        <v>88650</v>
      </c>
      <c r="P11" s="10">
        <v>77600</v>
      </c>
      <c r="Q11" s="10">
        <v>64450</v>
      </c>
      <c r="R11" s="10">
        <v>72870</v>
      </c>
      <c r="S11" s="10">
        <v>96150</v>
      </c>
      <c r="T11" s="10">
        <v>10171.754000000001</v>
      </c>
      <c r="U11" s="10">
        <v>71490</v>
      </c>
    </row>
    <row r="12" spans="1:21" x14ac:dyDescent="0.2">
      <c r="A12" s="3" t="s">
        <v>31</v>
      </c>
      <c r="B12" s="10">
        <v>10452.822</v>
      </c>
      <c r="C12" s="10">
        <v>55084.481999999996</v>
      </c>
      <c r="D12" s="10">
        <v>63080</v>
      </c>
      <c r="E12" s="10">
        <v>67100</v>
      </c>
      <c r="F12" s="10">
        <v>73387.823999999993</v>
      </c>
      <c r="G12" s="10">
        <v>85360</v>
      </c>
      <c r="H12" s="10">
        <v>46894.741999999991</v>
      </c>
      <c r="I12" s="10">
        <v>50480.781999999999</v>
      </c>
      <c r="J12" s="10">
        <v>80807.049999999988</v>
      </c>
      <c r="K12" s="10">
        <v>42882.253999999994</v>
      </c>
      <c r="L12" s="10">
        <v>0</v>
      </c>
      <c r="M12" s="10">
        <v>78590</v>
      </c>
      <c r="N12" s="10">
        <v>82510</v>
      </c>
      <c r="O12" s="10">
        <v>78860</v>
      </c>
      <c r="P12" s="10">
        <v>68830</v>
      </c>
      <c r="Q12" s="10">
        <v>66900</v>
      </c>
      <c r="R12" s="10">
        <v>68307.072</v>
      </c>
      <c r="S12" s="10">
        <v>86640</v>
      </c>
      <c r="T12" s="10">
        <v>50480</v>
      </c>
      <c r="U12" s="10">
        <v>57095.572</v>
      </c>
    </row>
    <row r="13" spans="1:21" x14ac:dyDescent="0.2">
      <c r="A13" s="3" t="s">
        <v>36</v>
      </c>
      <c r="B13" s="10">
        <v>70330</v>
      </c>
      <c r="C13" s="10">
        <v>81770</v>
      </c>
      <c r="D13" s="10">
        <v>90000</v>
      </c>
      <c r="E13" s="10">
        <v>94000</v>
      </c>
      <c r="F13" s="10">
        <v>46830</v>
      </c>
      <c r="G13" s="10">
        <v>58840</v>
      </c>
      <c r="H13" s="10">
        <v>68530</v>
      </c>
      <c r="I13" s="10">
        <v>52670</v>
      </c>
      <c r="J13" s="10">
        <v>8380</v>
      </c>
      <c r="K13" s="10">
        <v>56670</v>
      </c>
      <c r="L13" s="10">
        <v>78590</v>
      </c>
      <c r="M13" s="10">
        <v>0</v>
      </c>
      <c r="N13" s="10">
        <v>11330</v>
      </c>
      <c r="O13" s="10">
        <v>48180</v>
      </c>
      <c r="P13" s="10">
        <v>48180</v>
      </c>
      <c r="Q13" s="10">
        <v>69250</v>
      </c>
      <c r="R13" s="10">
        <v>57240</v>
      </c>
      <c r="S13" s="10">
        <v>15180</v>
      </c>
      <c r="T13" s="10">
        <v>22150</v>
      </c>
      <c r="U13" s="10">
        <v>69160</v>
      </c>
    </row>
    <row r="14" spans="1:21" x14ac:dyDescent="0.2">
      <c r="A14" s="3" t="s">
        <v>34</v>
      </c>
      <c r="B14" s="10">
        <v>73740</v>
      </c>
      <c r="C14" s="10">
        <v>72120</v>
      </c>
      <c r="D14" s="10">
        <v>81120</v>
      </c>
      <c r="E14" s="10">
        <v>84120</v>
      </c>
      <c r="F14" s="10">
        <v>34450</v>
      </c>
      <c r="G14" s="10">
        <v>46450</v>
      </c>
      <c r="H14" s="10">
        <v>63470</v>
      </c>
      <c r="I14" s="10">
        <v>96100</v>
      </c>
      <c r="J14" s="10">
        <v>4019.9999999999995</v>
      </c>
      <c r="K14" s="10">
        <v>95000</v>
      </c>
      <c r="L14" s="10">
        <v>82510</v>
      </c>
      <c r="M14" s="10">
        <v>11330</v>
      </c>
      <c r="N14" s="10">
        <v>0</v>
      </c>
      <c r="O14" s="10">
        <v>43180</v>
      </c>
      <c r="P14" s="10">
        <v>41180</v>
      </c>
      <c r="Q14" s="10">
        <v>64250</v>
      </c>
      <c r="R14" s="10">
        <v>52990</v>
      </c>
      <c r="S14" s="10">
        <v>9810</v>
      </c>
      <c r="T14" s="10">
        <v>98000</v>
      </c>
      <c r="U14" s="10">
        <v>50290</v>
      </c>
    </row>
    <row r="15" spans="1:21" x14ac:dyDescent="0.2">
      <c r="A15" s="3" t="s">
        <v>26</v>
      </c>
      <c r="B15" s="10">
        <v>77560</v>
      </c>
      <c r="C15" s="10">
        <v>38593.094147344018</v>
      </c>
      <c r="D15" s="10">
        <v>35456.604370189125</v>
      </c>
      <c r="E15" s="10">
        <v>32320.114593034232</v>
      </c>
      <c r="F15" s="10">
        <v>9844.369244181662</v>
      </c>
      <c r="G15" s="10">
        <v>5963.8749152365399</v>
      </c>
      <c r="H15" s="10">
        <v>43650</v>
      </c>
      <c r="I15" s="10">
        <v>94654.072159479852</v>
      </c>
      <c r="J15" s="10">
        <v>43180</v>
      </c>
      <c r="K15" s="10">
        <v>88650</v>
      </c>
      <c r="L15" s="10">
        <v>78860</v>
      </c>
      <c r="M15" s="10">
        <v>48180</v>
      </c>
      <c r="N15" s="10">
        <v>43180</v>
      </c>
      <c r="O15" s="10">
        <v>0</v>
      </c>
      <c r="P15" s="10">
        <v>22827.978089148426</v>
      </c>
      <c r="Q15" s="10">
        <v>38943.21393642178</v>
      </c>
      <c r="R15" s="10">
        <v>44710</v>
      </c>
      <c r="S15" s="10">
        <v>48880</v>
      </c>
      <c r="T15" s="10">
        <v>73024.072159479896</v>
      </c>
      <c r="U15" s="10">
        <v>60940</v>
      </c>
    </row>
    <row r="16" spans="1:21" x14ac:dyDescent="0.2">
      <c r="A16" s="2" t="s">
        <v>27</v>
      </c>
      <c r="B16" s="10">
        <v>67020</v>
      </c>
      <c r="C16" s="10">
        <v>31580.972816092308</v>
      </c>
      <c r="D16" s="10">
        <v>29864.413294641647</v>
      </c>
      <c r="E16" s="10">
        <v>28147.853773190986</v>
      </c>
      <c r="F16" s="10">
        <v>32076.975850619128</v>
      </c>
      <c r="G16" s="10">
        <v>20960.672547400394</v>
      </c>
      <c r="H16" s="10">
        <v>36350</v>
      </c>
      <c r="I16" s="10">
        <v>78519.385212813286</v>
      </c>
      <c r="J16" s="10">
        <v>43180</v>
      </c>
      <c r="K16" s="10">
        <v>77600</v>
      </c>
      <c r="L16" s="10">
        <v>68830</v>
      </c>
      <c r="M16" s="10">
        <v>48180</v>
      </c>
      <c r="N16" s="10">
        <v>41180</v>
      </c>
      <c r="O16" s="10">
        <v>22827.978089148426</v>
      </c>
      <c r="P16" s="10">
        <v>0</v>
      </c>
      <c r="Q16" s="10">
        <v>22069.385212813286</v>
      </c>
      <c r="R16" s="10">
        <v>38273.707999999999</v>
      </c>
      <c r="S16" s="10">
        <v>43880</v>
      </c>
      <c r="T16" s="10">
        <v>67200</v>
      </c>
      <c r="U16" s="10">
        <v>46970</v>
      </c>
    </row>
    <row r="17" spans="1:21" x14ac:dyDescent="0.2">
      <c r="A17" s="3" t="s">
        <v>1</v>
      </c>
      <c r="B17" s="10">
        <v>58540</v>
      </c>
      <c r="C17" s="10">
        <v>17488.651305712658</v>
      </c>
      <c r="D17" s="10">
        <v>18402.852977193463</v>
      </c>
      <c r="E17" s="10">
        <v>19317.054648674268</v>
      </c>
      <c r="F17" s="10">
        <v>46869.536939154292</v>
      </c>
      <c r="G17" s="10">
        <v>34605.618771736255</v>
      </c>
      <c r="H17" s="10">
        <v>40050</v>
      </c>
      <c r="I17" s="10">
        <v>56450</v>
      </c>
      <c r="J17" s="10">
        <v>65249.385212813278</v>
      </c>
      <c r="K17" s="10">
        <v>64450</v>
      </c>
      <c r="L17" s="10">
        <v>66900</v>
      </c>
      <c r="M17" s="10">
        <v>69250</v>
      </c>
      <c r="N17" s="10">
        <v>64250</v>
      </c>
      <c r="O17" s="10">
        <v>38943.21393642178</v>
      </c>
      <c r="P17" s="10">
        <v>22069.385212813286</v>
      </c>
      <c r="Q17" s="10">
        <v>0</v>
      </c>
      <c r="R17" s="10">
        <v>48062.627999999997</v>
      </c>
      <c r="S17" s="10">
        <v>67950</v>
      </c>
      <c r="T17" s="10">
        <v>44820</v>
      </c>
      <c r="U17" s="10">
        <v>77870</v>
      </c>
    </row>
    <row r="18" spans="1:21" x14ac:dyDescent="0.2">
      <c r="A18" s="3" t="s">
        <v>37</v>
      </c>
      <c r="B18" s="10">
        <v>64791.01999999999</v>
      </c>
      <c r="C18" s="10">
        <v>53596.759999999995</v>
      </c>
      <c r="D18" s="10">
        <v>60460</v>
      </c>
      <c r="E18" s="10">
        <v>65319.999999999993</v>
      </c>
      <c r="F18" s="10">
        <v>37711.572</v>
      </c>
      <c r="G18" s="10">
        <v>49712.97</v>
      </c>
      <c r="H18" s="10">
        <v>21450</v>
      </c>
      <c r="I18" s="10">
        <v>85352.597999999984</v>
      </c>
      <c r="J18" s="10">
        <v>54830</v>
      </c>
      <c r="K18" s="10">
        <v>72870</v>
      </c>
      <c r="L18" s="10">
        <v>68307.072</v>
      </c>
      <c r="M18" s="10">
        <v>57240</v>
      </c>
      <c r="N18" s="10">
        <v>52990</v>
      </c>
      <c r="O18" s="10">
        <v>44710</v>
      </c>
      <c r="P18" s="10">
        <v>38273.707999999999</v>
      </c>
      <c r="Q18" s="10">
        <v>48062.627999999997</v>
      </c>
      <c r="R18" s="10">
        <v>0</v>
      </c>
      <c r="S18" s="10">
        <v>49210</v>
      </c>
      <c r="T18" s="10">
        <v>57350</v>
      </c>
      <c r="U18" s="10">
        <v>45770</v>
      </c>
    </row>
    <row r="19" spans="1:21" x14ac:dyDescent="0.2">
      <c r="A19" s="3" t="s">
        <v>0</v>
      </c>
      <c r="B19" s="10">
        <v>78020</v>
      </c>
      <c r="C19" s="10">
        <v>72120</v>
      </c>
      <c r="D19" s="10">
        <v>81120</v>
      </c>
      <c r="E19" s="10">
        <v>84120</v>
      </c>
      <c r="F19" s="10">
        <v>43180</v>
      </c>
      <c r="G19" s="10">
        <v>54840</v>
      </c>
      <c r="H19" s="10">
        <v>60500</v>
      </c>
      <c r="I19" s="10">
        <v>97150</v>
      </c>
      <c r="J19" s="10">
        <v>11990</v>
      </c>
      <c r="K19" s="10">
        <v>96150</v>
      </c>
      <c r="L19" s="10">
        <v>86640</v>
      </c>
      <c r="M19" s="10">
        <v>15180</v>
      </c>
      <c r="N19" s="10">
        <v>9810</v>
      </c>
      <c r="O19" s="10">
        <v>48880</v>
      </c>
      <c r="P19" s="10">
        <v>43880</v>
      </c>
      <c r="Q19" s="10">
        <v>67950</v>
      </c>
      <c r="R19" s="10">
        <v>49210</v>
      </c>
      <c r="S19" s="10">
        <v>0</v>
      </c>
      <c r="T19" s="10">
        <v>98000</v>
      </c>
      <c r="U19" s="10">
        <v>48160</v>
      </c>
    </row>
    <row r="20" spans="1:21" x14ac:dyDescent="0.2">
      <c r="A20" s="2" t="s">
        <v>38</v>
      </c>
      <c r="B20" s="10">
        <v>43410</v>
      </c>
      <c r="C20" s="10">
        <v>40630</v>
      </c>
      <c r="D20" s="10">
        <v>49600</v>
      </c>
      <c r="E20" s="10">
        <v>52530</v>
      </c>
      <c r="F20" s="10">
        <v>64370.000000000007</v>
      </c>
      <c r="G20" s="10">
        <v>76370</v>
      </c>
      <c r="H20" s="10">
        <v>49000</v>
      </c>
      <c r="I20" s="10">
        <v>3000</v>
      </c>
      <c r="J20" s="10">
        <v>99000</v>
      </c>
      <c r="K20" s="10">
        <v>10171.754000000001</v>
      </c>
      <c r="L20" s="10">
        <v>50480</v>
      </c>
      <c r="M20" s="10">
        <v>22150</v>
      </c>
      <c r="N20" s="10">
        <v>98000</v>
      </c>
      <c r="O20" s="10">
        <v>73024.072159479896</v>
      </c>
      <c r="P20" s="10">
        <v>67200</v>
      </c>
      <c r="Q20" s="10">
        <v>44820</v>
      </c>
      <c r="R20" s="10">
        <v>57350</v>
      </c>
      <c r="S20" s="10">
        <v>98000</v>
      </c>
      <c r="T20" s="10">
        <v>0</v>
      </c>
      <c r="U20" s="10">
        <v>62840</v>
      </c>
    </row>
    <row r="21" spans="1:21" x14ac:dyDescent="0.2">
      <c r="A21" s="3" t="s">
        <v>39</v>
      </c>
      <c r="B21" s="10">
        <v>53412.611999999994</v>
      </c>
      <c r="C21" s="10">
        <v>79760.313999999998</v>
      </c>
      <c r="D21" s="10">
        <v>88130</v>
      </c>
      <c r="E21" s="10">
        <v>94500</v>
      </c>
      <c r="F21" s="10">
        <v>58282.841999999997</v>
      </c>
      <c r="G21" s="10">
        <v>72560</v>
      </c>
      <c r="H21" s="10">
        <v>68516.008000000002</v>
      </c>
      <c r="I21" s="10">
        <v>62840</v>
      </c>
      <c r="J21" s="10">
        <v>50830</v>
      </c>
      <c r="K21" s="10">
        <v>71490</v>
      </c>
      <c r="L21" s="10">
        <v>57095.572</v>
      </c>
      <c r="M21" s="10">
        <v>69160</v>
      </c>
      <c r="N21" s="10">
        <v>50290</v>
      </c>
      <c r="O21" s="10">
        <v>60940</v>
      </c>
      <c r="P21" s="10">
        <v>46970</v>
      </c>
      <c r="Q21" s="10">
        <v>77870</v>
      </c>
      <c r="R21" s="10">
        <v>45770</v>
      </c>
      <c r="S21" s="10">
        <v>48160</v>
      </c>
      <c r="T21" s="10">
        <v>62840</v>
      </c>
      <c r="U21" s="10">
        <v>0</v>
      </c>
    </row>
    <row r="22" spans="1:21" x14ac:dyDescent="0.2">
      <c r="C22" s="1"/>
    </row>
    <row r="23" spans="1:2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</row>
    <row r="25" spans="1:21" x14ac:dyDescent="0.2">
      <c r="A25" s="7" t="s">
        <v>48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x14ac:dyDescent="0.2">
      <c r="B26" s="2" t="s">
        <v>32</v>
      </c>
      <c r="C26" s="2" t="s">
        <v>3</v>
      </c>
      <c r="D26" s="3" t="s">
        <v>2</v>
      </c>
      <c r="E26" s="3" t="s">
        <v>28</v>
      </c>
      <c r="F26" s="3" t="s">
        <v>29</v>
      </c>
      <c r="G26" s="3" t="s">
        <v>30</v>
      </c>
      <c r="H26" s="3" t="s">
        <v>33</v>
      </c>
      <c r="I26" s="3" t="s">
        <v>41</v>
      </c>
      <c r="J26" s="3" t="s">
        <v>35</v>
      </c>
      <c r="K26" s="3" t="s">
        <v>25</v>
      </c>
      <c r="L26" s="3" t="s">
        <v>31</v>
      </c>
      <c r="M26" s="3" t="s">
        <v>36</v>
      </c>
      <c r="N26" s="3" t="s">
        <v>34</v>
      </c>
      <c r="O26" s="3" t="s">
        <v>26</v>
      </c>
      <c r="P26" s="2" t="s">
        <v>27</v>
      </c>
      <c r="Q26" s="3" t="s">
        <v>1</v>
      </c>
      <c r="R26" s="3" t="s">
        <v>37</v>
      </c>
      <c r="S26" s="3" t="s">
        <v>0</v>
      </c>
      <c r="T26" s="2" t="s">
        <v>38</v>
      </c>
      <c r="U26" s="3" t="s">
        <v>39</v>
      </c>
    </row>
    <row r="27" spans="1:21" x14ac:dyDescent="0.2">
      <c r="A27" s="2" t="s">
        <v>32</v>
      </c>
      <c r="B27" s="1">
        <f>B2/1000</f>
        <v>0</v>
      </c>
      <c r="C27" s="1">
        <f t="shared" ref="C27:U27" si="0">C2/1000</f>
        <v>60.628305999999995</v>
      </c>
      <c r="D27" s="1">
        <f t="shared" si="0"/>
        <v>62.258984999999996</v>
      </c>
      <c r="E27" s="1">
        <f t="shared" si="0"/>
        <v>63.889663999999996</v>
      </c>
      <c r="F27" s="1">
        <f t="shared" si="0"/>
        <v>75.5</v>
      </c>
      <c r="G27" s="1">
        <f t="shared" si="0"/>
        <v>81.572717999999995</v>
      </c>
      <c r="H27" s="1">
        <f t="shared" si="0"/>
        <v>55.026329999999994</v>
      </c>
      <c r="I27" s="1">
        <f t="shared" si="0"/>
        <v>43.41</v>
      </c>
      <c r="J27" s="1">
        <f t="shared" si="0"/>
        <v>75.66</v>
      </c>
      <c r="K27" s="1">
        <f t="shared" si="0"/>
        <v>37.97</v>
      </c>
      <c r="L27" s="1">
        <f t="shared" si="0"/>
        <v>10.452821999999999</v>
      </c>
      <c r="M27" s="1">
        <f t="shared" si="0"/>
        <v>70.33</v>
      </c>
      <c r="N27" s="1">
        <f t="shared" si="0"/>
        <v>73.739999999999995</v>
      </c>
      <c r="O27" s="1">
        <f t="shared" si="0"/>
        <v>77.56</v>
      </c>
      <c r="P27" s="1">
        <f t="shared" si="0"/>
        <v>67.02</v>
      </c>
      <c r="Q27" s="1">
        <f t="shared" si="0"/>
        <v>58.54</v>
      </c>
      <c r="R27" s="1">
        <f t="shared" si="0"/>
        <v>64.791019999999989</v>
      </c>
      <c r="S27" s="1">
        <f t="shared" si="0"/>
        <v>78.02</v>
      </c>
      <c r="T27" s="1">
        <f t="shared" si="0"/>
        <v>43.41</v>
      </c>
      <c r="U27" s="1">
        <f t="shared" si="0"/>
        <v>53.412611999999996</v>
      </c>
    </row>
    <row r="28" spans="1:21" x14ac:dyDescent="0.2">
      <c r="A28" s="2" t="s">
        <v>3</v>
      </c>
      <c r="B28" s="1">
        <f t="shared" ref="B28:U28" si="1">B3/1000</f>
        <v>60.628305999999995</v>
      </c>
      <c r="C28" s="1">
        <f t="shared" si="1"/>
        <v>0</v>
      </c>
      <c r="D28" s="1">
        <f t="shared" si="1"/>
        <v>9.64</v>
      </c>
      <c r="E28" s="1">
        <f t="shared" si="1"/>
        <v>12.84</v>
      </c>
      <c r="F28" s="1">
        <f t="shared" si="1"/>
        <v>43.69900773806129</v>
      </c>
      <c r="G28" s="1">
        <f t="shared" si="1"/>
        <v>33.263492913604857</v>
      </c>
      <c r="H28" s="1">
        <f t="shared" si="1"/>
        <v>51.193144000000004</v>
      </c>
      <c r="I28" s="1">
        <f t="shared" si="1"/>
        <v>40.630000000000003</v>
      </c>
      <c r="J28" s="1">
        <f t="shared" si="1"/>
        <v>73.12</v>
      </c>
      <c r="K28" s="1">
        <f t="shared" si="1"/>
        <v>39.630000000000003</v>
      </c>
      <c r="L28" s="1">
        <f t="shared" si="1"/>
        <v>55.084481999999994</v>
      </c>
      <c r="M28" s="1">
        <f t="shared" si="1"/>
        <v>81.77</v>
      </c>
      <c r="N28" s="1">
        <f t="shared" si="1"/>
        <v>72.12</v>
      </c>
      <c r="O28" s="1">
        <f t="shared" si="1"/>
        <v>38.593094147344019</v>
      </c>
      <c r="P28" s="1">
        <f t="shared" si="1"/>
        <v>31.580972816092309</v>
      </c>
      <c r="Q28" s="1">
        <f t="shared" si="1"/>
        <v>17.488651305712658</v>
      </c>
      <c r="R28" s="1">
        <f t="shared" si="1"/>
        <v>53.596759999999996</v>
      </c>
      <c r="S28" s="1">
        <f t="shared" si="1"/>
        <v>72.12</v>
      </c>
      <c r="T28" s="1">
        <f t="shared" si="1"/>
        <v>40.630000000000003</v>
      </c>
      <c r="U28" s="1">
        <f t="shared" si="1"/>
        <v>79.760313999999994</v>
      </c>
    </row>
    <row r="29" spans="1:21" x14ac:dyDescent="0.2">
      <c r="A29" s="3" t="s">
        <v>2</v>
      </c>
      <c r="B29" s="1">
        <f t="shared" ref="B29:U29" si="2">B4/1000</f>
        <v>62.258984999999996</v>
      </c>
      <c r="C29" s="1">
        <f t="shared" si="2"/>
        <v>9.64</v>
      </c>
      <c r="D29" s="1">
        <f t="shared" si="2"/>
        <v>0</v>
      </c>
      <c r="E29" s="1">
        <f t="shared" si="2"/>
        <v>6.64</v>
      </c>
      <c r="F29" s="1">
        <f t="shared" si="2"/>
        <v>40.421497490305633</v>
      </c>
      <c r="G29" s="1">
        <f t="shared" si="2"/>
        <v>30.107552037056756</v>
      </c>
      <c r="H29" s="1">
        <f t="shared" si="2"/>
        <v>60.611623999999999</v>
      </c>
      <c r="I29" s="1">
        <f t="shared" si="2"/>
        <v>49.63</v>
      </c>
      <c r="J29" s="1">
        <f t="shared" si="2"/>
        <v>82.34</v>
      </c>
      <c r="K29" s="1">
        <f t="shared" si="2"/>
        <v>48.32</v>
      </c>
      <c r="L29" s="1">
        <f t="shared" si="2"/>
        <v>63.08</v>
      </c>
      <c r="M29" s="1">
        <f t="shared" si="2"/>
        <v>90</v>
      </c>
      <c r="N29" s="1">
        <f t="shared" si="2"/>
        <v>81.12</v>
      </c>
      <c r="O29" s="1">
        <f t="shared" si="2"/>
        <v>35.456604370189126</v>
      </c>
      <c r="P29" s="1">
        <f t="shared" si="2"/>
        <v>29.864413294641647</v>
      </c>
      <c r="Q29" s="1">
        <f t="shared" si="2"/>
        <v>18.402852977193461</v>
      </c>
      <c r="R29" s="1">
        <f t="shared" si="2"/>
        <v>60.46</v>
      </c>
      <c r="S29" s="1">
        <f t="shared" si="2"/>
        <v>81.12</v>
      </c>
      <c r="T29" s="1">
        <f t="shared" si="2"/>
        <v>49.6</v>
      </c>
      <c r="U29" s="1">
        <f t="shared" si="2"/>
        <v>88.13</v>
      </c>
    </row>
    <row r="30" spans="1:21" x14ac:dyDescent="0.2">
      <c r="A30" s="3" t="s">
        <v>28</v>
      </c>
      <c r="B30" s="1">
        <f t="shared" ref="B30:U30" si="3">B5/1000</f>
        <v>63.889663999999996</v>
      </c>
      <c r="C30" s="1">
        <f t="shared" si="3"/>
        <v>12.84</v>
      </c>
      <c r="D30" s="1">
        <f t="shared" si="3"/>
        <v>6.64</v>
      </c>
      <c r="E30" s="1">
        <f t="shared" si="3"/>
        <v>0</v>
      </c>
      <c r="F30" s="1">
        <f t="shared" si="3"/>
        <v>37.143987242549976</v>
      </c>
      <c r="G30" s="1">
        <f t="shared" si="3"/>
        <v>26.951611160508655</v>
      </c>
      <c r="H30" s="1">
        <f t="shared" si="3"/>
        <v>63.19</v>
      </c>
      <c r="I30" s="1">
        <f t="shared" si="3"/>
        <v>52.63</v>
      </c>
      <c r="J30" s="1">
        <f t="shared" si="3"/>
        <v>85.2</v>
      </c>
      <c r="K30" s="1">
        <f t="shared" si="3"/>
        <v>52</v>
      </c>
      <c r="L30" s="1">
        <f t="shared" si="3"/>
        <v>67.099999999999994</v>
      </c>
      <c r="M30" s="1">
        <f t="shared" si="3"/>
        <v>94</v>
      </c>
      <c r="N30" s="1">
        <f t="shared" si="3"/>
        <v>84.12</v>
      </c>
      <c r="O30" s="1">
        <f t="shared" si="3"/>
        <v>32.320114593034234</v>
      </c>
      <c r="P30" s="1">
        <f t="shared" si="3"/>
        <v>28.147853773190985</v>
      </c>
      <c r="Q30" s="1">
        <f t="shared" si="3"/>
        <v>19.317054648674269</v>
      </c>
      <c r="R30" s="1">
        <f t="shared" si="3"/>
        <v>65.319999999999993</v>
      </c>
      <c r="S30" s="1">
        <f t="shared" si="3"/>
        <v>84.12</v>
      </c>
      <c r="T30" s="1">
        <f t="shared" si="3"/>
        <v>52.53</v>
      </c>
      <c r="U30" s="1">
        <f t="shared" si="3"/>
        <v>94.5</v>
      </c>
    </row>
    <row r="31" spans="1:21" x14ac:dyDescent="0.2">
      <c r="A31" s="3" t="s">
        <v>29</v>
      </c>
      <c r="B31" s="1">
        <f t="shared" ref="B31:U31" si="4">B6/1000</f>
        <v>75.5</v>
      </c>
      <c r="C31" s="1">
        <f t="shared" si="4"/>
        <v>43.69900773806129</v>
      </c>
      <c r="D31" s="1">
        <f t="shared" si="4"/>
        <v>40.421497490305633</v>
      </c>
      <c r="E31" s="1">
        <f t="shared" si="4"/>
        <v>37.143987242549976</v>
      </c>
      <c r="F31" s="1">
        <f t="shared" si="4"/>
        <v>0</v>
      </c>
      <c r="G31" s="1">
        <f t="shared" si="4"/>
        <v>12.878740749522208</v>
      </c>
      <c r="H31" s="1">
        <f t="shared" si="4"/>
        <v>42.261965999999994</v>
      </c>
      <c r="I31" s="1">
        <f t="shared" si="4"/>
        <v>82.26</v>
      </c>
      <c r="J31" s="1">
        <f t="shared" si="4"/>
        <v>38.450000000000003</v>
      </c>
      <c r="K31" s="1">
        <f t="shared" si="4"/>
        <v>78.519007738061305</v>
      </c>
      <c r="L31" s="1">
        <f t="shared" si="4"/>
        <v>73.387823999999995</v>
      </c>
      <c r="M31" s="1">
        <f t="shared" si="4"/>
        <v>46.83</v>
      </c>
      <c r="N31" s="1">
        <f t="shared" si="4"/>
        <v>34.450000000000003</v>
      </c>
      <c r="O31" s="1">
        <f t="shared" si="4"/>
        <v>9.8443692441816619</v>
      </c>
      <c r="P31" s="1">
        <f t="shared" si="4"/>
        <v>32.076975850619128</v>
      </c>
      <c r="Q31" s="1">
        <f t="shared" si="4"/>
        <v>46.869536939154294</v>
      </c>
      <c r="R31" s="1">
        <f t="shared" si="4"/>
        <v>37.711571999999997</v>
      </c>
      <c r="S31" s="1">
        <f t="shared" si="4"/>
        <v>43.18</v>
      </c>
      <c r="T31" s="1">
        <f t="shared" si="4"/>
        <v>64.37</v>
      </c>
      <c r="U31" s="1">
        <f t="shared" si="4"/>
        <v>58.282841999999995</v>
      </c>
    </row>
    <row r="32" spans="1:21" x14ac:dyDescent="0.2">
      <c r="A32" s="3" t="s">
        <v>30</v>
      </c>
      <c r="B32" s="1">
        <f t="shared" ref="B32:U32" si="5">B7/1000</f>
        <v>81.572717999999995</v>
      </c>
      <c r="C32" s="1">
        <f t="shared" si="5"/>
        <v>33.263492913604857</v>
      </c>
      <c r="D32" s="1">
        <f t="shared" si="5"/>
        <v>30.107552037056756</v>
      </c>
      <c r="E32" s="1">
        <f t="shared" si="5"/>
        <v>26.951611160508655</v>
      </c>
      <c r="F32" s="1">
        <f t="shared" si="5"/>
        <v>12.878740749522208</v>
      </c>
      <c r="G32" s="1">
        <f t="shared" si="5"/>
        <v>0</v>
      </c>
      <c r="H32" s="1">
        <f t="shared" si="5"/>
        <v>51.816133999999998</v>
      </c>
      <c r="I32" s="1">
        <f t="shared" si="5"/>
        <v>94.92</v>
      </c>
      <c r="J32" s="1">
        <f t="shared" si="5"/>
        <v>40.843874915236498</v>
      </c>
      <c r="K32" s="1">
        <f t="shared" si="5"/>
        <v>90.08</v>
      </c>
      <c r="L32" s="1">
        <f t="shared" si="5"/>
        <v>85.36</v>
      </c>
      <c r="M32" s="1">
        <f t="shared" si="5"/>
        <v>58.84</v>
      </c>
      <c r="N32" s="1">
        <f t="shared" si="5"/>
        <v>46.45</v>
      </c>
      <c r="O32" s="1">
        <f t="shared" si="5"/>
        <v>5.9638749152365396</v>
      </c>
      <c r="P32" s="1">
        <f t="shared" si="5"/>
        <v>20.960672547400396</v>
      </c>
      <c r="Q32" s="1">
        <f t="shared" si="5"/>
        <v>34.605618771736253</v>
      </c>
      <c r="R32" s="1">
        <f t="shared" si="5"/>
        <v>49.712969999999999</v>
      </c>
      <c r="S32" s="1">
        <f t="shared" si="5"/>
        <v>54.84</v>
      </c>
      <c r="T32" s="1">
        <f t="shared" si="5"/>
        <v>76.37</v>
      </c>
      <c r="U32" s="1">
        <f t="shared" si="5"/>
        <v>72.56</v>
      </c>
    </row>
    <row r="33" spans="1:21" x14ac:dyDescent="0.2">
      <c r="A33" s="3" t="s">
        <v>33</v>
      </c>
      <c r="B33" s="1">
        <f t="shared" ref="B33:U33" si="6">B8/1000</f>
        <v>55.026329999999994</v>
      </c>
      <c r="C33" s="1">
        <f t="shared" si="6"/>
        <v>51.193144000000004</v>
      </c>
      <c r="D33" s="1">
        <f t="shared" si="6"/>
        <v>60.611623999999999</v>
      </c>
      <c r="E33" s="1">
        <f t="shared" si="6"/>
        <v>63.19</v>
      </c>
      <c r="F33" s="1">
        <f t="shared" si="6"/>
        <v>42.261965999999994</v>
      </c>
      <c r="G33" s="1">
        <f t="shared" si="6"/>
        <v>51.816133999999998</v>
      </c>
      <c r="H33" s="1">
        <f t="shared" si="6"/>
        <v>0</v>
      </c>
      <c r="I33" s="1">
        <f t="shared" si="6"/>
        <v>49.5</v>
      </c>
      <c r="J33" s="1">
        <f t="shared" si="6"/>
        <v>65.39</v>
      </c>
      <c r="K33" s="1">
        <f t="shared" si="6"/>
        <v>49.97</v>
      </c>
      <c r="L33" s="1">
        <f t="shared" si="6"/>
        <v>46.894741999999994</v>
      </c>
      <c r="M33" s="1">
        <f t="shared" si="6"/>
        <v>68.53</v>
      </c>
      <c r="N33" s="1">
        <f t="shared" si="6"/>
        <v>63.47</v>
      </c>
      <c r="O33" s="1">
        <f t="shared" si="6"/>
        <v>43.65</v>
      </c>
      <c r="P33" s="1">
        <f t="shared" si="6"/>
        <v>36.35</v>
      </c>
      <c r="Q33" s="1">
        <f t="shared" si="6"/>
        <v>40.049999999999997</v>
      </c>
      <c r="R33" s="1">
        <f t="shared" si="6"/>
        <v>21.45</v>
      </c>
      <c r="S33" s="1">
        <f t="shared" si="6"/>
        <v>60.5</v>
      </c>
      <c r="T33" s="1">
        <f t="shared" si="6"/>
        <v>49</v>
      </c>
      <c r="U33" s="1">
        <f t="shared" si="6"/>
        <v>68.516007999999999</v>
      </c>
    </row>
    <row r="34" spans="1:21" x14ac:dyDescent="0.2">
      <c r="A34" s="3" t="s">
        <v>41</v>
      </c>
      <c r="B34" s="1">
        <f t="shared" ref="B34:U34" si="7">B9/1000</f>
        <v>43.41</v>
      </c>
      <c r="C34" s="1">
        <f t="shared" si="7"/>
        <v>40.630000000000003</v>
      </c>
      <c r="D34" s="1">
        <f t="shared" si="7"/>
        <v>49.63</v>
      </c>
      <c r="E34" s="1">
        <f t="shared" si="7"/>
        <v>52.63</v>
      </c>
      <c r="F34" s="1">
        <f t="shared" si="7"/>
        <v>82.26</v>
      </c>
      <c r="G34" s="1">
        <f t="shared" si="7"/>
        <v>94.92</v>
      </c>
      <c r="H34" s="1">
        <f t="shared" si="7"/>
        <v>49.5</v>
      </c>
      <c r="I34" s="1">
        <f t="shared" si="7"/>
        <v>0</v>
      </c>
      <c r="J34" s="1">
        <f t="shared" si="7"/>
        <v>100.15</v>
      </c>
      <c r="K34" s="1">
        <f t="shared" si="7"/>
        <v>8.1999999999999993</v>
      </c>
      <c r="L34" s="1">
        <f t="shared" si="7"/>
        <v>50.480781999999998</v>
      </c>
      <c r="M34" s="1">
        <f t="shared" si="7"/>
        <v>52.67</v>
      </c>
      <c r="N34" s="1">
        <f t="shared" si="7"/>
        <v>96.1</v>
      </c>
      <c r="O34" s="1">
        <f t="shared" si="7"/>
        <v>94.654072159479853</v>
      </c>
      <c r="P34" s="1">
        <f t="shared" si="7"/>
        <v>78.51938521281329</v>
      </c>
      <c r="Q34" s="1">
        <f t="shared" si="7"/>
        <v>56.45</v>
      </c>
      <c r="R34" s="1">
        <f t="shared" si="7"/>
        <v>85.352597999999986</v>
      </c>
      <c r="S34" s="1">
        <f t="shared" si="7"/>
        <v>97.15</v>
      </c>
      <c r="T34" s="1">
        <f t="shared" si="7"/>
        <v>3</v>
      </c>
      <c r="U34" s="1">
        <f t="shared" si="7"/>
        <v>62.84</v>
      </c>
    </row>
    <row r="35" spans="1:21" x14ac:dyDescent="0.2">
      <c r="A35" s="3" t="s">
        <v>35</v>
      </c>
      <c r="B35" s="1">
        <f t="shared" ref="B35:U35" si="8">B10/1000</f>
        <v>75.66</v>
      </c>
      <c r="C35" s="1">
        <f t="shared" si="8"/>
        <v>73.12</v>
      </c>
      <c r="D35" s="1">
        <f t="shared" si="8"/>
        <v>82.34</v>
      </c>
      <c r="E35" s="1">
        <f t="shared" si="8"/>
        <v>85.2</v>
      </c>
      <c r="F35" s="1">
        <f t="shared" si="8"/>
        <v>38.450000000000003</v>
      </c>
      <c r="G35" s="1">
        <f t="shared" si="8"/>
        <v>40.843874915236498</v>
      </c>
      <c r="H35" s="1">
        <f t="shared" si="8"/>
        <v>65.39</v>
      </c>
      <c r="I35" s="1">
        <f t="shared" si="8"/>
        <v>100.15</v>
      </c>
      <c r="J35" s="1">
        <f t="shared" si="8"/>
        <v>0</v>
      </c>
      <c r="K35" s="1">
        <f t="shared" si="8"/>
        <v>92.15</v>
      </c>
      <c r="L35" s="1">
        <f t="shared" si="8"/>
        <v>80.80704999999999</v>
      </c>
      <c r="M35" s="1">
        <f t="shared" si="8"/>
        <v>8.3800000000000008</v>
      </c>
      <c r="N35" s="1">
        <f t="shared" si="8"/>
        <v>4.0199999999999996</v>
      </c>
      <c r="O35" s="1">
        <f t="shared" si="8"/>
        <v>43.18</v>
      </c>
      <c r="P35" s="1">
        <f t="shared" si="8"/>
        <v>41.18</v>
      </c>
      <c r="Q35" s="1">
        <f t="shared" si="8"/>
        <v>65.24938521281328</v>
      </c>
      <c r="R35" s="1">
        <f t="shared" si="8"/>
        <v>54.83</v>
      </c>
      <c r="S35" s="1">
        <f t="shared" si="8"/>
        <v>11.99</v>
      </c>
      <c r="T35" s="1">
        <f t="shared" si="8"/>
        <v>99</v>
      </c>
      <c r="U35" s="1">
        <f t="shared" si="8"/>
        <v>50.83</v>
      </c>
    </row>
    <row r="36" spans="1:21" x14ac:dyDescent="0.2">
      <c r="A36" s="3" t="s">
        <v>25</v>
      </c>
      <c r="B36" s="1">
        <f t="shared" ref="B36:U36" si="9">B11/1000</f>
        <v>37.97</v>
      </c>
      <c r="C36" s="1">
        <f t="shared" si="9"/>
        <v>39.630000000000003</v>
      </c>
      <c r="D36" s="1">
        <f t="shared" si="9"/>
        <v>48.32</v>
      </c>
      <c r="E36" s="1">
        <f t="shared" si="9"/>
        <v>52</v>
      </c>
      <c r="F36" s="1">
        <f t="shared" si="9"/>
        <v>78.519007738061305</v>
      </c>
      <c r="G36" s="1">
        <f t="shared" si="9"/>
        <v>90.08</v>
      </c>
      <c r="H36" s="1">
        <f t="shared" si="9"/>
        <v>49.97</v>
      </c>
      <c r="I36" s="1">
        <f t="shared" si="9"/>
        <v>8.1999999999999993</v>
      </c>
      <c r="J36" s="1">
        <f t="shared" si="9"/>
        <v>92.15</v>
      </c>
      <c r="K36" s="1">
        <f t="shared" si="9"/>
        <v>0</v>
      </c>
      <c r="L36" s="1">
        <f t="shared" si="9"/>
        <v>42.882253999999996</v>
      </c>
      <c r="M36" s="1">
        <f t="shared" si="9"/>
        <v>56.67</v>
      </c>
      <c r="N36" s="1">
        <f t="shared" si="9"/>
        <v>95</v>
      </c>
      <c r="O36" s="1">
        <f t="shared" si="9"/>
        <v>88.65</v>
      </c>
      <c r="P36" s="1">
        <f t="shared" si="9"/>
        <v>77.599999999999994</v>
      </c>
      <c r="Q36" s="1">
        <f t="shared" si="9"/>
        <v>64.45</v>
      </c>
      <c r="R36" s="1">
        <f t="shared" si="9"/>
        <v>72.87</v>
      </c>
      <c r="S36" s="1">
        <f t="shared" si="9"/>
        <v>96.15</v>
      </c>
      <c r="T36" s="1">
        <f t="shared" si="9"/>
        <v>10.171754</v>
      </c>
      <c r="U36" s="1">
        <f t="shared" si="9"/>
        <v>71.489999999999995</v>
      </c>
    </row>
    <row r="37" spans="1:21" x14ac:dyDescent="0.2">
      <c r="A37" s="3" t="s">
        <v>31</v>
      </c>
      <c r="B37" s="1">
        <f t="shared" ref="B37:U37" si="10">B12/1000</f>
        <v>10.452821999999999</v>
      </c>
      <c r="C37" s="1">
        <f t="shared" si="10"/>
        <v>55.084481999999994</v>
      </c>
      <c r="D37" s="1">
        <f t="shared" si="10"/>
        <v>63.08</v>
      </c>
      <c r="E37" s="1">
        <f t="shared" si="10"/>
        <v>67.099999999999994</v>
      </c>
      <c r="F37" s="1">
        <f t="shared" si="10"/>
        <v>73.387823999999995</v>
      </c>
      <c r="G37" s="1">
        <f t="shared" si="10"/>
        <v>85.36</v>
      </c>
      <c r="H37" s="1">
        <f t="shared" si="10"/>
        <v>46.894741999999994</v>
      </c>
      <c r="I37" s="1">
        <f t="shared" si="10"/>
        <v>50.480781999999998</v>
      </c>
      <c r="J37" s="1">
        <f t="shared" si="10"/>
        <v>80.80704999999999</v>
      </c>
      <c r="K37" s="1">
        <f t="shared" si="10"/>
        <v>42.882253999999996</v>
      </c>
      <c r="L37" s="1">
        <f t="shared" si="10"/>
        <v>0</v>
      </c>
      <c r="M37" s="1">
        <f t="shared" si="10"/>
        <v>78.59</v>
      </c>
      <c r="N37" s="1">
        <f t="shared" si="10"/>
        <v>82.51</v>
      </c>
      <c r="O37" s="1">
        <f t="shared" si="10"/>
        <v>78.86</v>
      </c>
      <c r="P37" s="1">
        <f t="shared" si="10"/>
        <v>68.83</v>
      </c>
      <c r="Q37" s="1">
        <f t="shared" si="10"/>
        <v>66.900000000000006</v>
      </c>
      <c r="R37" s="1">
        <f t="shared" si="10"/>
        <v>68.307072000000005</v>
      </c>
      <c r="S37" s="1">
        <f t="shared" si="10"/>
        <v>86.64</v>
      </c>
      <c r="T37" s="1">
        <f t="shared" si="10"/>
        <v>50.48</v>
      </c>
      <c r="U37" s="1">
        <f t="shared" si="10"/>
        <v>57.095571999999997</v>
      </c>
    </row>
    <row r="38" spans="1:21" x14ac:dyDescent="0.2">
      <c r="A38" s="3" t="s">
        <v>36</v>
      </c>
      <c r="B38" s="1">
        <f t="shared" ref="B38:U38" si="11">B13/1000</f>
        <v>70.33</v>
      </c>
      <c r="C38" s="1">
        <f t="shared" si="11"/>
        <v>81.77</v>
      </c>
      <c r="D38" s="1">
        <f t="shared" si="11"/>
        <v>90</v>
      </c>
      <c r="E38" s="1">
        <f t="shared" si="11"/>
        <v>94</v>
      </c>
      <c r="F38" s="1">
        <f t="shared" si="11"/>
        <v>46.83</v>
      </c>
      <c r="G38" s="1">
        <f t="shared" si="11"/>
        <v>58.84</v>
      </c>
      <c r="H38" s="1">
        <f t="shared" si="11"/>
        <v>68.53</v>
      </c>
      <c r="I38" s="1">
        <f t="shared" si="11"/>
        <v>52.67</v>
      </c>
      <c r="J38" s="1">
        <f t="shared" si="11"/>
        <v>8.3800000000000008</v>
      </c>
      <c r="K38" s="1">
        <f t="shared" si="11"/>
        <v>56.67</v>
      </c>
      <c r="L38" s="1">
        <f t="shared" si="11"/>
        <v>78.59</v>
      </c>
      <c r="M38" s="1">
        <f t="shared" si="11"/>
        <v>0</v>
      </c>
      <c r="N38" s="1">
        <f t="shared" si="11"/>
        <v>11.33</v>
      </c>
      <c r="O38" s="1">
        <f t="shared" si="11"/>
        <v>48.18</v>
      </c>
      <c r="P38" s="1">
        <f t="shared" si="11"/>
        <v>48.18</v>
      </c>
      <c r="Q38" s="1">
        <f t="shared" si="11"/>
        <v>69.25</v>
      </c>
      <c r="R38" s="1">
        <f t="shared" si="11"/>
        <v>57.24</v>
      </c>
      <c r="S38" s="1">
        <f t="shared" si="11"/>
        <v>15.18</v>
      </c>
      <c r="T38" s="1">
        <f t="shared" si="11"/>
        <v>22.15</v>
      </c>
      <c r="U38" s="1">
        <f t="shared" si="11"/>
        <v>69.16</v>
      </c>
    </row>
    <row r="39" spans="1:21" x14ac:dyDescent="0.2">
      <c r="A39" s="3" t="s">
        <v>34</v>
      </c>
      <c r="B39" s="1">
        <f t="shared" ref="B39:U39" si="12">B14/1000</f>
        <v>73.739999999999995</v>
      </c>
      <c r="C39" s="1">
        <f t="shared" si="12"/>
        <v>72.12</v>
      </c>
      <c r="D39" s="1">
        <f t="shared" si="12"/>
        <v>81.12</v>
      </c>
      <c r="E39" s="1">
        <f t="shared" si="12"/>
        <v>84.12</v>
      </c>
      <c r="F39" s="1">
        <f t="shared" si="12"/>
        <v>34.450000000000003</v>
      </c>
      <c r="G39" s="1">
        <f t="shared" si="12"/>
        <v>46.45</v>
      </c>
      <c r="H39" s="1">
        <f t="shared" si="12"/>
        <v>63.47</v>
      </c>
      <c r="I39" s="1">
        <f t="shared" si="12"/>
        <v>96.1</v>
      </c>
      <c r="J39" s="1">
        <f t="shared" si="12"/>
        <v>4.0199999999999996</v>
      </c>
      <c r="K39" s="1">
        <f t="shared" si="12"/>
        <v>95</v>
      </c>
      <c r="L39" s="1">
        <f t="shared" si="12"/>
        <v>82.51</v>
      </c>
      <c r="M39" s="1">
        <f t="shared" si="12"/>
        <v>11.33</v>
      </c>
      <c r="N39" s="1">
        <f t="shared" si="12"/>
        <v>0</v>
      </c>
      <c r="O39" s="1">
        <f t="shared" si="12"/>
        <v>43.18</v>
      </c>
      <c r="P39" s="1">
        <f t="shared" si="12"/>
        <v>41.18</v>
      </c>
      <c r="Q39" s="1">
        <f t="shared" si="12"/>
        <v>64.25</v>
      </c>
      <c r="R39" s="1">
        <f t="shared" si="12"/>
        <v>52.99</v>
      </c>
      <c r="S39" s="1">
        <f t="shared" si="12"/>
        <v>9.81</v>
      </c>
      <c r="T39" s="1">
        <f t="shared" si="12"/>
        <v>98</v>
      </c>
      <c r="U39" s="1">
        <f t="shared" si="12"/>
        <v>50.29</v>
      </c>
    </row>
    <row r="40" spans="1:21" x14ac:dyDescent="0.2">
      <c r="A40" s="3" t="s">
        <v>26</v>
      </c>
      <c r="B40" s="1">
        <f t="shared" ref="B40:U40" si="13">B15/1000</f>
        <v>77.56</v>
      </c>
      <c r="C40" s="1">
        <f t="shared" si="13"/>
        <v>38.593094147344019</v>
      </c>
      <c r="D40" s="1">
        <f t="shared" si="13"/>
        <v>35.456604370189126</v>
      </c>
      <c r="E40" s="1">
        <f t="shared" si="13"/>
        <v>32.320114593034234</v>
      </c>
      <c r="F40" s="1">
        <f t="shared" si="13"/>
        <v>9.8443692441816619</v>
      </c>
      <c r="G40" s="1">
        <f t="shared" si="13"/>
        <v>5.9638749152365396</v>
      </c>
      <c r="H40" s="1">
        <f t="shared" si="13"/>
        <v>43.65</v>
      </c>
      <c r="I40" s="1">
        <f t="shared" si="13"/>
        <v>94.654072159479853</v>
      </c>
      <c r="J40" s="1">
        <f t="shared" si="13"/>
        <v>43.18</v>
      </c>
      <c r="K40" s="1">
        <f t="shared" si="13"/>
        <v>88.65</v>
      </c>
      <c r="L40" s="1">
        <f t="shared" si="13"/>
        <v>78.86</v>
      </c>
      <c r="M40" s="1">
        <f t="shared" si="13"/>
        <v>48.18</v>
      </c>
      <c r="N40" s="1">
        <f t="shared" si="13"/>
        <v>43.18</v>
      </c>
      <c r="O40" s="1">
        <f t="shared" si="13"/>
        <v>0</v>
      </c>
      <c r="P40" s="1">
        <f t="shared" si="13"/>
        <v>22.827978089148427</v>
      </c>
      <c r="Q40" s="1">
        <f t="shared" si="13"/>
        <v>38.943213936421778</v>
      </c>
      <c r="R40" s="1">
        <f t="shared" si="13"/>
        <v>44.71</v>
      </c>
      <c r="S40" s="1">
        <f t="shared" si="13"/>
        <v>48.88</v>
      </c>
      <c r="T40" s="1">
        <f t="shared" si="13"/>
        <v>73.0240721594799</v>
      </c>
      <c r="U40" s="1">
        <f t="shared" si="13"/>
        <v>60.94</v>
      </c>
    </row>
    <row r="41" spans="1:21" x14ac:dyDescent="0.2">
      <c r="A41" s="2" t="s">
        <v>27</v>
      </c>
      <c r="B41" s="1">
        <f t="shared" ref="B41:U41" si="14">B16/1000</f>
        <v>67.02</v>
      </c>
      <c r="C41" s="1">
        <f t="shared" si="14"/>
        <v>31.580972816092309</v>
      </c>
      <c r="D41" s="1">
        <f t="shared" si="14"/>
        <v>29.864413294641647</v>
      </c>
      <c r="E41" s="1">
        <f t="shared" si="14"/>
        <v>28.147853773190985</v>
      </c>
      <c r="F41" s="1">
        <f t="shared" si="14"/>
        <v>32.076975850619128</v>
      </c>
      <c r="G41" s="1">
        <f t="shared" si="14"/>
        <v>20.960672547400396</v>
      </c>
      <c r="H41" s="1">
        <f t="shared" si="14"/>
        <v>36.35</v>
      </c>
      <c r="I41" s="1">
        <f t="shared" si="14"/>
        <v>78.51938521281329</v>
      </c>
      <c r="J41" s="1">
        <f t="shared" si="14"/>
        <v>43.18</v>
      </c>
      <c r="K41" s="1">
        <f t="shared" si="14"/>
        <v>77.599999999999994</v>
      </c>
      <c r="L41" s="1">
        <f t="shared" si="14"/>
        <v>68.83</v>
      </c>
      <c r="M41" s="1">
        <f t="shared" si="14"/>
        <v>48.18</v>
      </c>
      <c r="N41" s="1">
        <f t="shared" si="14"/>
        <v>41.18</v>
      </c>
      <c r="O41" s="1">
        <f t="shared" si="14"/>
        <v>22.827978089148427</v>
      </c>
      <c r="P41" s="1">
        <f t="shared" si="14"/>
        <v>0</v>
      </c>
      <c r="Q41" s="1">
        <f t="shared" si="14"/>
        <v>22.069385212813287</v>
      </c>
      <c r="R41" s="1">
        <f t="shared" si="14"/>
        <v>38.273707999999999</v>
      </c>
      <c r="S41" s="1">
        <f t="shared" si="14"/>
        <v>43.88</v>
      </c>
      <c r="T41" s="1">
        <f t="shared" si="14"/>
        <v>67.2</v>
      </c>
      <c r="U41" s="1">
        <f t="shared" si="14"/>
        <v>46.97</v>
      </c>
    </row>
    <row r="42" spans="1:21" x14ac:dyDescent="0.2">
      <c r="A42" s="3" t="s">
        <v>1</v>
      </c>
      <c r="B42" s="1">
        <f t="shared" ref="B42:U42" si="15">B17/1000</f>
        <v>58.54</v>
      </c>
      <c r="C42" s="1">
        <f t="shared" si="15"/>
        <v>17.488651305712658</v>
      </c>
      <c r="D42" s="1">
        <f t="shared" si="15"/>
        <v>18.402852977193461</v>
      </c>
      <c r="E42" s="1">
        <f t="shared" si="15"/>
        <v>19.317054648674269</v>
      </c>
      <c r="F42" s="1">
        <f t="shared" si="15"/>
        <v>46.869536939154294</v>
      </c>
      <c r="G42" s="1">
        <f t="shared" si="15"/>
        <v>34.605618771736253</v>
      </c>
      <c r="H42" s="1">
        <f t="shared" si="15"/>
        <v>40.049999999999997</v>
      </c>
      <c r="I42" s="1">
        <f t="shared" si="15"/>
        <v>56.45</v>
      </c>
      <c r="J42" s="1">
        <f t="shared" si="15"/>
        <v>65.24938521281328</v>
      </c>
      <c r="K42" s="1">
        <f t="shared" si="15"/>
        <v>64.45</v>
      </c>
      <c r="L42" s="1">
        <f t="shared" si="15"/>
        <v>66.900000000000006</v>
      </c>
      <c r="M42" s="1">
        <f t="shared" si="15"/>
        <v>69.25</v>
      </c>
      <c r="N42" s="1">
        <f t="shared" si="15"/>
        <v>64.25</v>
      </c>
      <c r="O42" s="1">
        <f t="shared" si="15"/>
        <v>38.943213936421778</v>
      </c>
      <c r="P42" s="1">
        <f t="shared" si="15"/>
        <v>22.069385212813287</v>
      </c>
      <c r="Q42" s="1">
        <f t="shared" si="15"/>
        <v>0</v>
      </c>
      <c r="R42" s="1">
        <f t="shared" si="15"/>
        <v>48.062627999999997</v>
      </c>
      <c r="S42" s="1">
        <f t="shared" si="15"/>
        <v>67.95</v>
      </c>
      <c r="T42" s="1">
        <f t="shared" si="15"/>
        <v>44.82</v>
      </c>
      <c r="U42" s="1">
        <f t="shared" si="15"/>
        <v>77.87</v>
      </c>
    </row>
    <row r="43" spans="1:21" x14ac:dyDescent="0.2">
      <c r="A43" s="3" t="s">
        <v>37</v>
      </c>
      <c r="B43" s="1">
        <f t="shared" ref="B43:U43" si="16">B18/1000</f>
        <v>64.791019999999989</v>
      </c>
      <c r="C43" s="1">
        <f t="shared" si="16"/>
        <v>53.596759999999996</v>
      </c>
      <c r="D43" s="1">
        <f t="shared" si="16"/>
        <v>60.46</v>
      </c>
      <c r="E43" s="1">
        <f t="shared" si="16"/>
        <v>65.319999999999993</v>
      </c>
      <c r="F43" s="1">
        <f t="shared" si="16"/>
        <v>37.711571999999997</v>
      </c>
      <c r="G43" s="1">
        <f t="shared" si="16"/>
        <v>49.712969999999999</v>
      </c>
      <c r="H43" s="1">
        <f t="shared" si="16"/>
        <v>21.45</v>
      </c>
      <c r="I43" s="1">
        <f t="shared" si="16"/>
        <v>85.352597999999986</v>
      </c>
      <c r="J43" s="1">
        <f t="shared" si="16"/>
        <v>54.83</v>
      </c>
      <c r="K43" s="1">
        <f t="shared" si="16"/>
        <v>72.87</v>
      </c>
      <c r="L43" s="1">
        <f t="shared" si="16"/>
        <v>68.307072000000005</v>
      </c>
      <c r="M43" s="1">
        <f t="shared" si="16"/>
        <v>57.24</v>
      </c>
      <c r="N43" s="1">
        <f t="shared" si="16"/>
        <v>52.99</v>
      </c>
      <c r="O43" s="1">
        <f t="shared" si="16"/>
        <v>44.71</v>
      </c>
      <c r="P43" s="1">
        <f t="shared" si="16"/>
        <v>38.273707999999999</v>
      </c>
      <c r="Q43" s="1">
        <f t="shared" si="16"/>
        <v>48.062627999999997</v>
      </c>
      <c r="R43" s="1">
        <f t="shared" si="16"/>
        <v>0</v>
      </c>
      <c r="S43" s="1">
        <f t="shared" si="16"/>
        <v>49.21</v>
      </c>
      <c r="T43" s="1">
        <f t="shared" si="16"/>
        <v>57.35</v>
      </c>
      <c r="U43" s="1">
        <f t="shared" si="16"/>
        <v>45.77</v>
      </c>
    </row>
    <row r="44" spans="1:21" x14ac:dyDescent="0.2">
      <c r="A44" s="3" t="s">
        <v>0</v>
      </c>
      <c r="B44" s="1">
        <f t="shared" ref="B44:U44" si="17">B19/1000</f>
        <v>78.02</v>
      </c>
      <c r="C44" s="1">
        <f t="shared" si="17"/>
        <v>72.12</v>
      </c>
      <c r="D44" s="1">
        <f t="shared" si="17"/>
        <v>81.12</v>
      </c>
      <c r="E44" s="1">
        <f t="shared" si="17"/>
        <v>84.12</v>
      </c>
      <c r="F44" s="1">
        <f t="shared" si="17"/>
        <v>43.18</v>
      </c>
      <c r="G44" s="1">
        <f t="shared" si="17"/>
        <v>54.84</v>
      </c>
      <c r="H44" s="1">
        <f t="shared" si="17"/>
        <v>60.5</v>
      </c>
      <c r="I44" s="1">
        <f t="shared" si="17"/>
        <v>97.15</v>
      </c>
      <c r="J44" s="1">
        <f t="shared" si="17"/>
        <v>11.99</v>
      </c>
      <c r="K44" s="1">
        <f t="shared" si="17"/>
        <v>96.15</v>
      </c>
      <c r="L44" s="1">
        <f t="shared" si="17"/>
        <v>86.64</v>
      </c>
      <c r="M44" s="1">
        <f t="shared" si="17"/>
        <v>15.18</v>
      </c>
      <c r="N44" s="1">
        <f t="shared" si="17"/>
        <v>9.81</v>
      </c>
      <c r="O44" s="1">
        <f t="shared" si="17"/>
        <v>48.88</v>
      </c>
      <c r="P44" s="1">
        <f t="shared" si="17"/>
        <v>43.88</v>
      </c>
      <c r="Q44" s="1">
        <f t="shared" si="17"/>
        <v>67.95</v>
      </c>
      <c r="R44" s="1">
        <f t="shared" si="17"/>
        <v>49.21</v>
      </c>
      <c r="S44" s="1">
        <f t="shared" si="17"/>
        <v>0</v>
      </c>
      <c r="T44" s="1">
        <f t="shared" si="17"/>
        <v>98</v>
      </c>
      <c r="U44" s="1">
        <f t="shared" si="17"/>
        <v>48.16</v>
      </c>
    </row>
    <row r="45" spans="1:21" x14ac:dyDescent="0.2">
      <c r="A45" s="2" t="s">
        <v>38</v>
      </c>
      <c r="B45" s="1">
        <f t="shared" ref="B45:U45" si="18">B20/1000</f>
        <v>43.41</v>
      </c>
      <c r="C45" s="1">
        <f t="shared" si="18"/>
        <v>40.630000000000003</v>
      </c>
      <c r="D45" s="1">
        <f t="shared" si="18"/>
        <v>49.6</v>
      </c>
      <c r="E45" s="1">
        <f t="shared" si="18"/>
        <v>52.53</v>
      </c>
      <c r="F45" s="1">
        <f t="shared" si="18"/>
        <v>64.37</v>
      </c>
      <c r="G45" s="1">
        <f t="shared" si="18"/>
        <v>76.37</v>
      </c>
      <c r="H45" s="1">
        <f t="shared" si="18"/>
        <v>49</v>
      </c>
      <c r="I45" s="1">
        <f t="shared" si="18"/>
        <v>3</v>
      </c>
      <c r="J45" s="1">
        <f t="shared" si="18"/>
        <v>99</v>
      </c>
      <c r="K45" s="1">
        <f t="shared" si="18"/>
        <v>10.171754</v>
      </c>
      <c r="L45" s="1">
        <f t="shared" si="18"/>
        <v>50.48</v>
      </c>
      <c r="M45" s="1">
        <f t="shared" si="18"/>
        <v>22.15</v>
      </c>
      <c r="N45" s="1">
        <f t="shared" si="18"/>
        <v>98</v>
      </c>
      <c r="O45" s="1">
        <f t="shared" si="18"/>
        <v>73.0240721594799</v>
      </c>
      <c r="P45" s="1">
        <f t="shared" si="18"/>
        <v>67.2</v>
      </c>
      <c r="Q45" s="1">
        <f t="shared" si="18"/>
        <v>44.82</v>
      </c>
      <c r="R45" s="1">
        <f t="shared" si="18"/>
        <v>57.35</v>
      </c>
      <c r="S45" s="1">
        <f t="shared" si="18"/>
        <v>98</v>
      </c>
      <c r="T45" s="1">
        <f t="shared" si="18"/>
        <v>0</v>
      </c>
      <c r="U45" s="1">
        <f t="shared" si="18"/>
        <v>62.84</v>
      </c>
    </row>
    <row r="46" spans="1:21" x14ac:dyDescent="0.2">
      <c r="A46" s="3" t="s">
        <v>39</v>
      </c>
      <c r="B46" s="1">
        <f t="shared" ref="B46:U46" si="19">B21/1000</f>
        <v>53.412611999999996</v>
      </c>
      <c r="C46" s="1">
        <f t="shared" si="19"/>
        <v>79.760313999999994</v>
      </c>
      <c r="D46" s="1">
        <f t="shared" si="19"/>
        <v>88.13</v>
      </c>
      <c r="E46" s="1">
        <f t="shared" si="19"/>
        <v>94.5</v>
      </c>
      <c r="F46" s="1">
        <f t="shared" si="19"/>
        <v>58.282841999999995</v>
      </c>
      <c r="G46" s="1">
        <f t="shared" si="19"/>
        <v>72.56</v>
      </c>
      <c r="H46" s="1">
        <f t="shared" si="19"/>
        <v>68.516007999999999</v>
      </c>
      <c r="I46" s="1">
        <f t="shared" si="19"/>
        <v>62.84</v>
      </c>
      <c r="J46" s="1">
        <f t="shared" si="19"/>
        <v>50.83</v>
      </c>
      <c r="K46" s="1">
        <f t="shared" si="19"/>
        <v>71.489999999999995</v>
      </c>
      <c r="L46" s="1">
        <f t="shared" si="19"/>
        <v>57.095571999999997</v>
      </c>
      <c r="M46" s="1">
        <f t="shared" si="19"/>
        <v>69.16</v>
      </c>
      <c r="N46" s="1">
        <f t="shared" si="19"/>
        <v>50.29</v>
      </c>
      <c r="O46" s="1">
        <f t="shared" si="19"/>
        <v>60.94</v>
      </c>
      <c r="P46" s="1">
        <f t="shared" si="19"/>
        <v>46.97</v>
      </c>
      <c r="Q46" s="1">
        <f t="shared" si="19"/>
        <v>77.87</v>
      </c>
      <c r="R46" s="1">
        <f t="shared" si="19"/>
        <v>45.77</v>
      </c>
      <c r="S46" s="1">
        <f t="shared" si="19"/>
        <v>48.16</v>
      </c>
      <c r="T46" s="1">
        <f t="shared" si="19"/>
        <v>62.84</v>
      </c>
      <c r="U46" s="1">
        <f t="shared" si="19"/>
        <v>0</v>
      </c>
    </row>
    <row r="47" spans="1:21" x14ac:dyDescent="0.2">
      <c r="C47" s="1"/>
    </row>
    <row r="48" spans="1:21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  <row r="109" spans="3:3" x14ac:dyDescent="0.2">
      <c r="C109" s="1"/>
    </row>
    <row r="110" spans="3:3" x14ac:dyDescent="0.2">
      <c r="C110" s="1"/>
    </row>
    <row r="111" spans="3:3" x14ac:dyDescent="0.2">
      <c r="C111" s="1"/>
    </row>
    <row r="112" spans="3:3" x14ac:dyDescent="0.2">
      <c r="C112" s="1"/>
    </row>
    <row r="113" spans="3:3" x14ac:dyDescent="0.2">
      <c r="C113" s="1"/>
    </row>
    <row r="114" spans="3:3" x14ac:dyDescent="0.2">
      <c r="C114" s="1"/>
    </row>
    <row r="115" spans="3:3" x14ac:dyDescent="0.2">
      <c r="C115" s="1"/>
    </row>
    <row r="116" spans="3:3" x14ac:dyDescent="0.2">
      <c r="C116" s="1"/>
    </row>
    <row r="117" spans="3:3" x14ac:dyDescent="0.2">
      <c r="C117" s="1"/>
    </row>
    <row r="118" spans="3:3" x14ac:dyDescent="0.2">
      <c r="C118" s="1"/>
    </row>
    <row r="119" spans="3:3" x14ac:dyDescent="0.2">
      <c r="C119" s="1"/>
    </row>
    <row r="120" spans="3:3" x14ac:dyDescent="0.2">
      <c r="C120" s="1"/>
    </row>
    <row r="121" spans="3:3" x14ac:dyDescent="0.2">
      <c r="C121" s="1"/>
    </row>
    <row r="122" spans="3:3" x14ac:dyDescent="0.2">
      <c r="C122" s="1"/>
    </row>
    <row r="123" spans="3:3" x14ac:dyDescent="0.2">
      <c r="C123" s="1"/>
    </row>
    <row r="124" spans="3:3" x14ac:dyDescent="0.2">
      <c r="C124" s="1"/>
    </row>
    <row r="125" spans="3:3" x14ac:dyDescent="0.2">
      <c r="C125" s="1"/>
    </row>
    <row r="126" spans="3:3" x14ac:dyDescent="0.2">
      <c r="C126" s="1"/>
    </row>
    <row r="127" spans="3:3" x14ac:dyDescent="0.2">
      <c r="C127" s="1"/>
    </row>
    <row r="128" spans="3:3" x14ac:dyDescent="0.2">
      <c r="C128" s="1"/>
    </row>
    <row r="129" spans="3:3" x14ac:dyDescent="0.2">
      <c r="C129" s="1"/>
    </row>
    <row r="130" spans="3:3" x14ac:dyDescent="0.2">
      <c r="C130" s="1"/>
    </row>
    <row r="131" spans="3:3" x14ac:dyDescent="0.2">
      <c r="C131" s="1"/>
    </row>
    <row r="132" spans="3:3" x14ac:dyDescent="0.2">
      <c r="C132" s="1"/>
    </row>
    <row r="133" spans="3:3" x14ac:dyDescent="0.2">
      <c r="C133" s="1"/>
    </row>
    <row r="134" spans="3:3" x14ac:dyDescent="0.2">
      <c r="C134" s="1"/>
    </row>
    <row r="135" spans="3:3" x14ac:dyDescent="0.2">
      <c r="C135" s="1"/>
    </row>
    <row r="136" spans="3:3" x14ac:dyDescent="0.2">
      <c r="C136" s="1"/>
    </row>
    <row r="137" spans="3:3" x14ac:dyDescent="0.2">
      <c r="C137" s="1"/>
    </row>
    <row r="138" spans="3:3" x14ac:dyDescent="0.2">
      <c r="C138" s="1"/>
    </row>
    <row r="139" spans="3:3" x14ac:dyDescent="0.2">
      <c r="C139" s="1"/>
    </row>
    <row r="140" spans="3:3" x14ac:dyDescent="0.2">
      <c r="C140" s="1"/>
    </row>
    <row r="141" spans="3:3" x14ac:dyDescent="0.2">
      <c r="C141" s="1"/>
    </row>
    <row r="142" spans="3:3" x14ac:dyDescent="0.2">
      <c r="C142" s="1"/>
    </row>
    <row r="143" spans="3:3" x14ac:dyDescent="0.2">
      <c r="C143" s="1"/>
    </row>
    <row r="144" spans="3:3" x14ac:dyDescent="0.2">
      <c r="C144" s="1"/>
    </row>
    <row r="145" spans="3:3" x14ac:dyDescent="0.2">
      <c r="C145" s="1"/>
    </row>
    <row r="146" spans="3:3" x14ac:dyDescent="0.2">
      <c r="C146" s="1"/>
    </row>
    <row r="147" spans="3:3" x14ac:dyDescent="0.2">
      <c r="C147" s="1"/>
    </row>
    <row r="148" spans="3:3" x14ac:dyDescent="0.2">
      <c r="C148" s="1"/>
    </row>
    <row r="149" spans="3:3" x14ac:dyDescent="0.2">
      <c r="C149" s="1"/>
    </row>
    <row r="150" spans="3:3" x14ac:dyDescent="0.2">
      <c r="C150" s="1"/>
    </row>
    <row r="151" spans="3:3" x14ac:dyDescent="0.2">
      <c r="C151" s="1"/>
    </row>
    <row r="152" spans="3:3" x14ac:dyDescent="0.2">
      <c r="C152" s="1"/>
    </row>
    <row r="153" spans="3:3" x14ac:dyDescent="0.2">
      <c r="C153" s="1"/>
    </row>
    <row r="154" spans="3:3" x14ac:dyDescent="0.2">
      <c r="C154" s="1"/>
    </row>
    <row r="155" spans="3:3" x14ac:dyDescent="0.2">
      <c r="C155" s="1"/>
    </row>
    <row r="156" spans="3:3" x14ac:dyDescent="0.2">
      <c r="C156" s="1"/>
    </row>
    <row r="157" spans="3:3" x14ac:dyDescent="0.2">
      <c r="C157" s="1"/>
    </row>
    <row r="158" spans="3:3" x14ac:dyDescent="0.2">
      <c r="C158" s="1"/>
    </row>
    <row r="159" spans="3:3" x14ac:dyDescent="0.2">
      <c r="C159" s="1"/>
    </row>
    <row r="160" spans="3:3" x14ac:dyDescent="0.2">
      <c r="C160" s="1"/>
    </row>
    <row r="161" spans="3:3" x14ac:dyDescent="0.2">
      <c r="C161" s="1"/>
    </row>
    <row r="162" spans="3:3" x14ac:dyDescent="0.2">
      <c r="C162" s="1"/>
    </row>
    <row r="163" spans="3:3" x14ac:dyDescent="0.2">
      <c r="C163" s="1"/>
    </row>
    <row r="164" spans="3:3" x14ac:dyDescent="0.2">
      <c r="C164" s="1"/>
    </row>
    <row r="165" spans="3:3" x14ac:dyDescent="0.2">
      <c r="C165" s="1"/>
    </row>
    <row r="166" spans="3:3" x14ac:dyDescent="0.2">
      <c r="C166" s="1"/>
    </row>
    <row r="167" spans="3:3" x14ac:dyDescent="0.2">
      <c r="C167" s="1"/>
    </row>
    <row r="168" spans="3:3" x14ac:dyDescent="0.2">
      <c r="C168" s="1"/>
    </row>
    <row r="169" spans="3:3" x14ac:dyDescent="0.2">
      <c r="C169" s="1"/>
    </row>
    <row r="170" spans="3:3" x14ac:dyDescent="0.2">
      <c r="C170" s="1"/>
    </row>
    <row r="171" spans="3:3" x14ac:dyDescent="0.2">
      <c r="C171" s="1"/>
    </row>
    <row r="172" spans="3:3" x14ac:dyDescent="0.2">
      <c r="C172" s="1"/>
    </row>
    <row r="173" spans="3:3" x14ac:dyDescent="0.2">
      <c r="C173" s="1"/>
    </row>
    <row r="174" spans="3:3" x14ac:dyDescent="0.2">
      <c r="C174" s="1"/>
    </row>
    <row r="175" spans="3:3" x14ac:dyDescent="0.2">
      <c r="C175" s="1"/>
    </row>
    <row r="176" spans="3:3" x14ac:dyDescent="0.2">
      <c r="C176" s="1"/>
    </row>
    <row r="177" spans="3:3" x14ac:dyDescent="0.2">
      <c r="C177" s="1"/>
    </row>
    <row r="178" spans="3:3" x14ac:dyDescent="0.2">
      <c r="C178" s="1"/>
    </row>
    <row r="179" spans="3:3" x14ac:dyDescent="0.2">
      <c r="C179" s="1"/>
    </row>
    <row r="180" spans="3:3" x14ac:dyDescent="0.2">
      <c r="C180" s="1"/>
    </row>
    <row r="181" spans="3:3" x14ac:dyDescent="0.2">
      <c r="C181" s="1"/>
    </row>
    <row r="182" spans="3:3" x14ac:dyDescent="0.2">
      <c r="C182" s="1"/>
    </row>
    <row r="183" spans="3:3" x14ac:dyDescent="0.2">
      <c r="C183" s="1"/>
    </row>
    <row r="184" spans="3:3" x14ac:dyDescent="0.2">
      <c r="C184" s="1"/>
    </row>
    <row r="185" spans="3:3" x14ac:dyDescent="0.2">
      <c r="C185" s="1"/>
    </row>
    <row r="186" spans="3:3" x14ac:dyDescent="0.2">
      <c r="C186" s="1"/>
    </row>
    <row r="187" spans="3:3" x14ac:dyDescent="0.2">
      <c r="C187" s="1"/>
    </row>
    <row r="188" spans="3:3" x14ac:dyDescent="0.2">
      <c r="C188" s="1"/>
    </row>
    <row r="189" spans="3:3" x14ac:dyDescent="0.2">
      <c r="C189" s="1"/>
    </row>
    <row r="190" spans="3:3" x14ac:dyDescent="0.2">
      <c r="C190" s="1"/>
    </row>
    <row r="191" spans="3:3" x14ac:dyDescent="0.2">
      <c r="C191" s="1"/>
    </row>
    <row r="192" spans="3:3" x14ac:dyDescent="0.2">
      <c r="C192" s="1"/>
    </row>
    <row r="193" spans="3:3" x14ac:dyDescent="0.2">
      <c r="C193" s="1"/>
    </row>
    <row r="194" spans="3:3" x14ac:dyDescent="0.2">
      <c r="C194" s="1"/>
    </row>
    <row r="195" spans="3:3" x14ac:dyDescent="0.2">
      <c r="C195" s="1"/>
    </row>
    <row r="196" spans="3:3" x14ac:dyDescent="0.2">
      <c r="C196" s="1"/>
    </row>
    <row r="197" spans="3:3" x14ac:dyDescent="0.2">
      <c r="C197" s="1"/>
    </row>
    <row r="198" spans="3:3" x14ac:dyDescent="0.2">
      <c r="C198" s="1"/>
    </row>
    <row r="199" spans="3:3" x14ac:dyDescent="0.2">
      <c r="C199" s="1"/>
    </row>
    <row r="200" spans="3:3" x14ac:dyDescent="0.2">
      <c r="C200" s="1"/>
    </row>
    <row r="201" spans="3:3" x14ac:dyDescent="0.2">
      <c r="C201" s="1"/>
    </row>
    <row r="202" spans="3:3" x14ac:dyDescent="0.2">
      <c r="C202" s="1"/>
    </row>
    <row r="203" spans="3:3" x14ac:dyDescent="0.2">
      <c r="C203" s="1"/>
    </row>
    <row r="204" spans="3:3" x14ac:dyDescent="0.2">
      <c r="C204" s="1"/>
    </row>
    <row r="205" spans="3:3" x14ac:dyDescent="0.2">
      <c r="C205" s="1"/>
    </row>
    <row r="206" spans="3:3" x14ac:dyDescent="0.2">
      <c r="C206" s="1"/>
    </row>
    <row r="207" spans="3:3" x14ac:dyDescent="0.2">
      <c r="C207" s="1"/>
    </row>
    <row r="208" spans="3:3" x14ac:dyDescent="0.2">
      <c r="C208" s="1"/>
    </row>
    <row r="209" spans="3:3" x14ac:dyDescent="0.2">
      <c r="C209" s="1"/>
    </row>
    <row r="210" spans="3:3" x14ac:dyDescent="0.2">
      <c r="C210" s="1"/>
    </row>
    <row r="211" spans="3:3" x14ac:dyDescent="0.2">
      <c r="C211" s="1"/>
    </row>
    <row r="212" spans="3:3" x14ac:dyDescent="0.2">
      <c r="C212" s="1"/>
    </row>
    <row r="213" spans="3:3" x14ac:dyDescent="0.2">
      <c r="C213" s="1"/>
    </row>
    <row r="214" spans="3:3" x14ac:dyDescent="0.2">
      <c r="C214" s="1"/>
    </row>
    <row r="215" spans="3:3" x14ac:dyDescent="0.2">
      <c r="C215" s="1"/>
    </row>
    <row r="216" spans="3:3" x14ac:dyDescent="0.2">
      <c r="C216" s="1"/>
    </row>
    <row r="217" spans="3:3" x14ac:dyDescent="0.2">
      <c r="C217" s="1"/>
    </row>
    <row r="218" spans="3:3" x14ac:dyDescent="0.2">
      <c r="C218" s="1"/>
    </row>
    <row r="219" spans="3:3" x14ac:dyDescent="0.2">
      <c r="C219" s="1"/>
    </row>
    <row r="220" spans="3:3" x14ac:dyDescent="0.2">
      <c r="C220" s="1"/>
    </row>
    <row r="221" spans="3:3" x14ac:dyDescent="0.2">
      <c r="C221" s="1"/>
    </row>
    <row r="222" spans="3:3" x14ac:dyDescent="0.2">
      <c r="C222" s="1"/>
    </row>
    <row r="223" spans="3:3" x14ac:dyDescent="0.2">
      <c r="C223" s="1"/>
    </row>
    <row r="224" spans="3:3" x14ac:dyDescent="0.2">
      <c r="C224" s="1"/>
    </row>
    <row r="225" spans="3:3" x14ac:dyDescent="0.2">
      <c r="C225" s="1"/>
    </row>
    <row r="226" spans="3:3" x14ac:dyDescent="0.2">
      <c r="C226" s="1"/>
    </row>
    <row r="227" spans="3:3" x14ac:dyDescent="0.2">
      <c r="C227" s="1"/>
    </row>
    <row r="228" spans="3:3" x14ac:dyDescent="0.2">
      <c r="C228" s="1"/>
    </row>
    <row r="229" spans="3:3" x14ac:dyDescent="0.2">
      <c r="C229" s="1"/>
    </row>
    <row r="230" spans="3:3" x14ac:dyDescent="0.2">
      <c r="C230" s="1"/>
    </row>
    <row r="231" spans="3:3" x14ac:dyDescent="0.2">
      <c r="C231" s="1"/>
    </row>
    <row r="232" spans="3:3" x14ac:dyDescent="0.2">
      <c r="C232" s="1"/>
    </row>
    <row r="233" spans="3:3" x14ac:dyDescent="0.2">
      <c r="C233" s="1"/>
    </row>
    <row r="234" spans="3:3" x14ac:dyDescent="0.2">
      <c r="C234" s="1"/>
    </row>
    <row r="235" spans="3:3" x14ac:dyDescent="0.2">
      <c r="C235" s="1"/>
    </row>
    <row r="236" spans="3:3" x14ac:dyDescent="0.2">
      <c r="C236" s="1"/>
    </row>
    <row r="237" spans="3:3" x14ac:dyDescent="0.2">
      <c r="C237" s="1"/>
    </row>
    <row r="238" spans="3:3" x14ac:dyDescent="0.2">
      <c r="C238" s="1"/>
    </row>
    <row r="239" spans="3:3" x14ac:dyDescent="0.2">
      <c r="C239" s="1"/>
    </row>
    <row r="240" spans="3:3" x14ac:dyDescent="0.2">
      <c r="C240" s="1"/>
    </row>
    <row r="241" spans="3:3" x14ac:dyDescent="0.2">
      <c r="C241" s="1"/>
    </row>
    <row r="242" spans="3:3" x14ac:dyDescent="0.2">
      <c r="C242" s="1"/>
    </row>
    <row r="243" spans="3:3" x14ac:dyDescent="0.2">
      <c r="C243" s="1"/>
    </row>
    <row r="244" spans="3:3" x14ac:dyDescent="0.2">
      <c r="C244" s="1"/>
    </row>
    <row r="245" spans="3:3" x14ac:dyDescent="0.2">
      <c r="C245" s="1"/>
    </row>
    <row r="246" spans="3:3" x14ac:dyDescent="0.2">
      <c r="C246" s="1"/>
    </row>
    <row r="247" spans="3:3" x14ac:dyDescent="0.2">
      <c r="C247" s="1"/>
    </row>
    <row r="248" spans="3:3" x14ac:dyDescent="0.2">
      <c r="C248" s="1"/>
    </row>
    <row r="249" spans="3:3" x14ac:dyDescent="0.2">
      <c r="C249" s="1"/>
    </row>
    <row r="250" spans="3:3" x14ac:dyDescent="0.2">
      <c r="C250" s="1"/>
    </row>
    <row r="251" spans="3:3" x14ac:dyDescent="0.2">
      <c r="C251" s="1"/>
    </row>
    <row r="252" spans="3:3" x14ac:dyDescent="0.2">
      <c r="C252" s="1"/>
    </row>
    <row r="253" spans="3:3" x14ac:dyDescent="0.2">
      <c r="C253" s="1"/>
    </row>
    <row r="254" spans="3:3" x14ac:dyDescent="0.2">
      <c r="C254" s="1"/>
    </row>
    <row r="255" spans="3:3" x14ac:dyDescent="0.2">
      <c r="C255" s="1"/>
    </row>
    <row r="256" spans="3:3" x14ac:dyDescent="0.2">
      <c r="C256" s="1"/>
    </row>
    <row r="257" spans="3:3" x14ac:dyDescent="0.2">
      <c r="C257" s="1"/>
    </row>
    <row r="258" spans="3:3" x14ac:dyDescent="0.2">
      <c r="C258" s="1"/>
    </row>
    <row r="259" spans="3:3" x14ac:dyDescent="0.2">
      <c r="C259" s="1"/>
    </row>
    <row r="260" spans="3:3" x14ac:dyDescent="0.2">
      <c r="C260" s="1"/>
    </row>
    <row r="261" spans="3:3" x14ac:dyDescent="0.2">
      <c r="C261" s="1"/>
    </row>
    <row r="262" spans="3:3" x14ac:dyDescent="0.2">
      <c r="C262" s="1"/>
    </row>
    <row r="263" spans="3:3" x14ac:dyDescent="0.2">
      <c r="C263" s="1"/>
    </row>
    <row r="264" spans="3:3" x14ac:dyDescent="0.2">
      <c r="C264" s="1"/>
    </row>
    <row r="265" spans="3:3" x14ac:dyDescent="0.2">
      <c r="C265" s="1"/>
    </row>
    <row r="266" spans="3:3" x14ac:dyDescent="0.2">
      <c r="C266" s="1"/>
    </row>
    <row r="267" spans="3:3" x14ac:dyDescent="0.2">
      <c r="C267" s="1"/>
    </row>
    <row r="268" spans="3:3" x14ac:dyDescent="0.2">
      <c r="C268" s="1"/>
    </row>
    <row r="269" spans="3:3" x14ac:dyDescent="0.2">
      <c r="C269" s="1"/>
    </row>
    <row r="270" spans="3:3" x14ac:dyDescent="0.2">
      <c r="C270" s="1"/>
    </row>
    <row r="271" spans="3:3" x14ac:dyDescent="0.2">
      <c r="C271" s="1"/>
    </row>
    <row r="272" spans="3:3" x14ac:dyDescent="0.2">
      <c r="C272" s="1"/>
    </row>
    <row r="273" spans="3:3" x14ac:dyDescent="0.2">
      <c r="C273" s="1"/>
    </row>
    <row r="274" spans="3:3" x14ac:dyDescent="0.2">
      <c r="C274" s="1"/>
    </row>
    <row r="275" spans="3:3" x14ac:dyDescent="0.2">
      <c r="C275" s="1"/>
    </row>
    <row r="276" spans="3:3" x14ac:dyDescent="0.2">
      <c r="C276" s="1"/>
    </row>
    <row r="277" spans="3:3" x14ac:dyDescent="0.2">
      <c r="C277" s="1"/>
    </row>
    <row r="278" spans="3:3" x14ac:dyDescent="0.2">
      <c r="C278" s="1"/>
    </row>
    <row r="279" spans="3:3" x14ac:dyDescent="0.2">
      <c r="C279" s="1"/>
    </row>
    <row r="280" spans="3:3" x14ac:dyDescent="0.2">
      <c r="C280" s="1"/>
    </row>
    <row r="281" spans="3:3" x14ac:dyDescent="0.2">
      <c r="C281" s="1"/>
    </row>
    <row r="282" spans="3:3" x14ac:dyDescent="0.2">
      <c r="C282" s="1"/>
    </row>
    <row r="283" spans="3:3" x14ac:dyDescent="0.2">
      <c r="C283" s="1"/>
    </row>
    <row r="284" spans="3:3" x14ac:dyDescent="0.2">
      <c r="C284" s="1"/>
    </row>
    <row r="285" spans="3:3" x14ac:dyDescent="0.2">
      <c r="C285" s="1"/>
    </row>
    <row r="286" spans="3:3" x14ac:dyDescent="0.2">
      <c r="C286" s="1"/>
    </row>
    <row r="287" spans="3:3" x14ac:dyDescent="0.2">
      <c r="C287" s="1"/>
    </row>
    <row r="288" spans="3:3" x14ac:dyDescent="0.2">
      <c r="C288" s="1"/>
    </row>
    <row r="289" spans="3:3" x14ac:dyDescent="0.2">
      <c r="C289" s="1"/>
    </row>
    <row r="290" spans="3:3" x14ac:dyDescent="0.2">
      <c r="C290" s="1"/>
    </row>
    <row r="291" spans="3:3" x14ac:dyDescent="0.2">
      <c r="C291" s="1"/>
    </row>
    <row r="292" spans="3:3" x14ac:dyDescent="0.2">
      <c r="C292" s="1"/>
    </row>
    <row r="293" spans="3:3" x14ac:dyDescent="0.2">
      <c r="C293" s="1"/>
    </row>
    <row r="294" spans="3:3" x14ac:dyDescent="0.2">
      <c r="C294" s="1"/>
    </row>
    <row r="295" spans="3:3" x14ac:dyDescent="0.2">
      <c r="C295" s="1"/>
    </row>
    <row r="296" spans="3:3" x14ac:dyDescent="0.2">
      <c r="C296" s="1"/>
    </row>
    <row r="297" spans="3:3" x14ac:dyDescent="0.2">
      <c r="C297" s="1"/>
    </row>
    <row r="298" spans="3:3" x14ac:dyDescent="0.2">
      <c r="C298" s="1"/>
    </row>
    <row r="299" spans="3:3" x14ac:dyDescent="0.2">
      <c r="C299" s="1"/>
    </row>
    <row r="300" spans="3:3" x14ac:dyDescent="0.2">
      <c r="C300" s="1"/>
    </row>
    <row r="301" spans="3:3" x14ac:dyDescent="0.2">
      <c r="C301" s="1"/>
    </row>
    <row r="302" spans="3:3" x14ac:dyDescent="0.2">
      <c r="C302" s="1"/>
    </row>
    <row r="303" spans="3:3" x14ac:dyDescent="0.2">
      <c r="C303" s="1"/>
    </row>
    <row r="304" spans="3:3" x14ac:dyDescent="0.2">
      <c r="C304" s="1"/>
    </row>
    <row r="305" spans="3:3" x14ac:dyDescent="0.2">
      <c r="C305" s="1"/>
    </row>
    <row r="306" spans="3:3" x14ac:dyDescent="0.2">
      <c r="C306" s="1"/>
    </row>
    <row r="307" spans="3:3" x14ac:dyDescent="0.2">
      <c r="C307" s="1"/>
    </row>
    <row r="308" spans="3:3" x14ac:dyDescent="0.2">
      <c r="C308" s="1"/>
    </row>
    <row r="309" spans="3:3" x14ac:dyDescent="0.2">
      <c r="C309" s="1"/>
    </row>
    <row r="310" spans="3:3" x14ac:dyDescent="0.2">
      <c r="C310" s="1"/>
    </row>
    <row r="311" spans="3:3" x14ac:dyDescent="0.2">
      <c r="C311" s="1"/>
    </row>
    <row r="312" spans="3:3" x14ac:dyDescent="0.2">
      <c r="C312" s="1"/>
    </row>
    <row r="313" spans="3:3" x14ac:dyDescent="0.2">
      <c r="C313" s="1"/>
    </row>
    <row r="314" spans="3:3" x14ac:dyDescent="0.2">
      <c r="C314" s="1"/>
    </row>
    <row r="315" spans="3:3" x14ac:dyDescent="0.2">
      <c r="C315" s="1"/>
    </row>
    <row r="316" spans="3:3" x14ac:dyDescent="0.2">
      <c r="C316" s="1"/>
    </row>
    <row r="317" spans="3:3" x14ac:dyDescent="0.2">
      <c r="C317" s="1"/>
    </row>
    <row r="318" spans="3:3" x14ac:dyDescent="0.2">
      <c r="C318" s="1"/>
    </row>
    <row r="319" spans="3:3" x14ac:dyDescent="0.2">
      <c r="C319" s="1"/>
    </row>
    <row r="320" spans="3:3" x14ac:dyDescent="0.2">
      <c r="C320" s="1"/>
    </row>
    <row r="321" spans="3:3" x14ac:dyDescent="0.2">
      <c r="C321" s="1"/>
    </row>
    <row r="322" spans="3:3" x14ac:dyDescent="0.2">
      <c r="C322" s="1"/>
    </row>
    <row r="323" spans="3:3" x14ac:dyDescent="0.2">
      <c r="C323" s="1"/>
    </row>
    <row r="324" spans="3:3" x14ac:dyDescent="0.2">
      <c r="C324" s="1"/>
    </row>
    <row r="325" spans="3:3" x14ac:dyDescent="0.2">
      <c r="C325" s="1"/>
    </row>
    <row r="326" spans="3:3" x14ac:dyDescent="0.2">
      <c r="C326" s="1"/>
    </row>
    <row r="327" spans="3:3" x14ac:dyDescent="0.2">
      <c r="C327" s="1"/>
    </row>
    <row r="328" spans="3:3" x14ac:dyDescent="0.2">
      <c r="C328" s="1"/>
    </row>
    <row r="329" spans="3:3" x14ac:dyDescent="0.2">
      <c r="C329" s="1"/>
    </row>
    <row r="330" spans="3:3" x14ac:dyDescent="0.2">
      <c r="C330" s="1"/>
    </row>
    <row r="331" spans="3:3" x14ac:dyDescent="0.2">
      <c r="C331" s="1"/>
    </row>
    <row r="332" spans="3:3" x14ac:dyDescent="0.2">
      <c r="C332" s="1"/>
    </row>
    <row r="333" spans="3:3" x14ac:dyDescent="0.2">
      <c r="C333" s="1"/>
    </row>
    <row r="334" spans="3:3" x14ac:dyDescent="0.2">
      <c r="C334" s="1"/>
    </row>
    <row r="335" spans="3:3" x14ac:dyDescent="0.2">
      <c r="C335" s="1"/>
    </row>
    <row r="336" spans="3:3" x14ac:dyDescent="0.2">
      <c r="C336" s="1"/>
    </row>
    <row r="337" spans="3:3" x14ac:dyDescent="0.2">
      <c r="C337" s="1"/>
    </row>
    <row r="338" spans="3:3" x14ac:dyDescent="0.2">
      <c r="C338" s="1"/>
    </row>
    <row r="339" spans="3:3" x14ac:dyDescent="0.2">
      <c r="C339" s="1"/>
    </row>
    <row r="340" spans="3:3" x14ac:dyDescent="0.2">
      <c r="C340" s="1"/>
    </row>
    <row r="341" spans="3:3" x14ac:dyDescent="0.2">
      <c r="C341" s="1"/>
    </row>
    <row r="342" spans="3:3" x14ac:dyDescent="0.2">
      <c r="C342" s="1"/>
    </row>
    <row r="343" spans="3:3" x14ac:dyDescent="0.2">
      <c r="C343" s="1"/>
    </row>
    <row r="344" spans="3:3" x14ac:dyDescent="0.2">
      <c r="C344" s="1"/>
    </row>
    <row r="345" spans="3:3" x14ac:dyDescent="0.2">
      <c r="C345" s="1"/>
    </row>
    <row r="346" spans="3:3" x14ac:dyDescent="0.2">
      <c r="C346" s="1"/>
    </row>
    <row r="347" spans="3:3" x14ac:dyDescent="0.2">
      <c r="C347" s="1"/>
    </row>
    <row r="348" spans="3:3" x14ac:dyDescent="0.2">
      <c r="C348" s="1"/>
    </row>
    <row r="349" spans="3:3" x14ac:dyDescent="0.2">
      <c r="C349" s="1"/>
    </row>
    <row r="350" spans="3:3" x14ac:dyDescent="0.2">
      <c r="C350" s="1"/>
    </row>
    <row r="351" spans="3:3" x14ac:dyDescent="0.2">
      <c r="C351" s="1"/>
    </row>
    <row r="352" spans="3:3" x14ac:dyDescent="0.2">
      <c r="C352" s="1"/>
    </row>
    <row r="353" spans="3:3" x14ac:dyDescent="0.2">
      <c r="C353" s="1"/>
    </row>
    <row r="354" spans="3:3" x14ac:dyDescent="0.2">
      <c r="C354" s="1"/>
    </row>
    <row r="355" spans="3:3" x14ac:dyDescent="0.2">
      <c r="C355" s="1"/>
    </row>
    <row r="356" spans="3:3" x14ac:dyDescent="0.2">
      <c r="C356" s="1"/>
    </row>
    <row r="357" spans="3:3" x14ac:dyDescent="0.2">
      <c r="C357" s="1"/>
    </row>
    <row r="358" spans="3:3" x14ac:dyDescent="0.2">
      <c r="C358" s="1"/>
    </row>
    <row r="359" spans="3:3" x14ac:dyDescent="0.2">
      <c r="C359" s="1"/>
    </row>
    <row r="360" spans="3:3" x14ac:dyDescent="0.2">
      <c r="C360" s="1"/>
    </row>
    <row r="361" spans="3:3" x14ac:dyDescent="0.2">
      <c r="C361" s="1"/>
    </row>
    <row r="362" spans="3:3" x14ac:dyDescent="0.2">
      <c r="C362" s="1"/>
    </row>
    <row r="363" spans="3:3" x14ac:dyDescent="0.2">
      <c r="C363" s="1"/>
    </row>
    <row r="364" spans="3:3" x14ac:dyDescent="0.2">
      <c r="C364" s="1"/>
    </row>
    <row r="365" spans="3:3" x14ac:dyDescent="0.2">
      <c r="C365" s="1"/>
    </row>
    <row r="366" spans="3:3" x14ac:dyDescent="0.2">
      <c r="C366" s="1"/>
    </row>
    <row r="367" spans="3:3" x14ac:dyDescent="0.2">
      <c r="C367" s="1"/>
    </row>
    <row r="368" spans="3:3" x14ac:dyDescent="0.2">
      <c r="C368" s="1"/>
    </row>
    <row r="369" spans="3:3" x14ac:dyDescent="0.2">
      <c r="C369" s="1"/>
    </row>
    <row r="370" spans="3:3" x14ac:dyDescent="0.2">
      <c r="C370" s="1"/>
    </row>
    <row r="371" spans="3:3" x14ac:dyDescent="0.2">
      <c r="C371" s="1"/>
    </row>
    <row r="372" spans="3:3" x14ac:dyDescent="0.2">
      <c r="C372" s="1"/>
    </row>
    <row r="373" spans="3:3" x14ac:dyDescent="0.2">
      <c r="C373" s="1"/>
    </row>
    <row r="374" spans="3:3" x14ac:dyDescent="0.2">
      <c r="C374" s="1"/>
    </row>
    <row r="375" spans="3:3" x14ac:dyDescent="0.2">
      <c r="C375" s="1"/>
    </row>
    <row r="376" spans="3:3" x14ac:dyDescent="0.2">
      <c r="C376" s="1"/>
    </row>
    <row r="377" spans="3:3" x14ac:dyDescent="0.2">
      <c r="C377" s="1"/>
    </row>
    <row r="378" spans="3:3" x14ac:dyDescent="0.2">
      <c r="C378" s="1"/>
    </row>
    <row r="379" spans="3:3" x14ac:dyDescent="0.2">
      <c r="C379" s="1"/>
    </row>
    <row r="380" spans="3:3" x14ac:dyDescent="0.2">
      <c r="C380" s="1"/>
    </row>
    <row r="381" spans="3:3" x14ac:dyDescent="0.2">
      <c r="C381" s="1"/>
    </row>
    <row r="382" spans="3:3" x14ac:dyDescent="0.2">
      <c r="C382" s="1"/>
    </row>
    <row r="383" spans="3:3" x14ac:dyDescent="0.2">
      <c r="C383" s="1"/>
    </row>
    <row r="384" spans="3:3" x14ac:dyDescent="0.2">
      <c r="C384" s="1"/>
    </row>
    <row r="385" spans="3:3" x14ac:dyDescent="0.2">
      <c r="C385" s="1"/>
    </row>
    <row r="386" spans="3:3" x14ac:dyDescent="0.2">
      <c r="C386" s="1"/>
    </row>
    <row r="387" spans="3:3" x14ac:dyDescent="0.2">
      <c r="C387" s="1"/>
    </row>
    <row r="388" spans="3:3" x14ac:dyDescent="0.2">
      <c r="C388" s="1"/>
    </row>
    <row r="389" spans="3:3" x14ac:dyDescent="0.2">
      <c r="C389" s="1"/>
    </row>
    <row r="390" spans="3:3" x14ac:dyDescent="0.2">
      <c r="C390" s="1"/>
    </row>
    <row r="391" spans="3:3" x14ac:dyDescent="0.2">
      <c r="C391" s="1"/>
    </row>
    <row r="392" spans="3:3" x14ac:dyDescent="0.2">
      <c r="C392" s="1"/>
    </row>
    <row r="393" spans="3:3" x14ac:dyDescent="0.2">
      <c r="C393" s="1"/>
    </row>
    <row r="394" spans="3:3" x14ac:dyDescent="0.2">
      <c r="C394" s="1"/>
    </row>
    <row r="395" spans="3:3" x14ac:dyDescent="0.2">
      <c r="C395" s="1"/>
    </row>
    <row r="396" spans="3:3" x14ac:dyDescent="0.2">
      <c r="C396" s="1"/>
    </row>
    <row r="397" spans="3:3" x14ac:dyDescent="0.2">
      <c r="C397" s="1"/>
    </row>
    <row r="398" spans="3:3" x14ac:dyDescent="0.2">
      <c r="C398" s="1"/>
    </row>
    <row r="399" spans="3:3" x14ac:dyDescent="0.2">
      <c r="C399" s="1"/>
    </row>
    <row r="400" spans="3:3" x14ac:dyDescent="0.2">
      <c r="C400" s="1"/>
    </row>
    <row r="401" spans="3:3" x14ac:dyDescent="0.2">
      <c r="C401" s="1"/>
    </row>
    <row r="402" spans="3:3" x14ac:dyDescent="0.2">
      <c r="C402" s="1"/>
    </row>
    <row r="403" spans="3:3" x14ac:dyDescent="0.2">
      <c r="C403" s="1"/>
    </row>
    <row r="404" spans="3:3" x14ac:dyDescent="0.2">
      <c r="C404" s="1"/>
    </row>
    <row r="405" spans="3:3" x14ac:dyDescent="0.2">
      <c r="C405" s="1"/>
    </row>
    <row r="406" spans="3:3" x14ac:dyDescent="0.2">
      <c r="C406" s="1"/>
    </row>
    <row r="407" spans="3:3" x14ac:dyDescent="0.2">
      <c r="C407" s="1"/>
    </row>
    <row r="408" spans="3:3" x14ac:dyDescent="0.2">
      <c r="C408" s="1"/>
    </row>
    <row r="409" spans="3:3" x14ac:dyDescent="0.2">
      <c r="C409" s="1"/>
    </row>
    <row r="410" spans="3:3" x14ac:dyDescent="0.2">
      <c r="C410" s="1"/>
    </row>
    <row r="411" spans="3:3" x14ac:dyDescent="0.2">
      <c r="C411" s="1"/>
    </row>
    <row r="412" spans="3:3" x14ac:dyDescent="0.2">
      <c r="C412" s="1"/>
    </row>
    <row r="413" spans="3:3" x14ac:dyDescent="0.2">
      <c r="C413" s="1"/>
    </row>
    <row r="414" spans="3:3" x14ac:dyDescent="0.2">
      <c r="C414" s="1"/>
    </row>
    <row r="415" spans="3:3" x14ac:dyDescent="0.2">
      <c r="C415" s="1"/>
    </row>
    <row r="416" spans="3:3" x14ac:dyDescent="0.2">
      <c r="C416" s="1"/>
    </row>
    <row r="417" spans="3:3" x14ac:dyDescent="0.2">
      <c r="C417" s="1"/>
    </row>
    <row r="418" spans="3:3" x14ac:dyDescent="0.2">
      <c r="C418" s="1"/>
    </row>
    <row r="419" spans="3:3" x14ac:dyDescent="0.2">
      <c r="C419" s="1"/>
    </row>
    <row r="420" spans="3:3" x14ac:dyDescent="0.2">
      <c r="C420" s="1"/>
    </row>
    <row r="421" spans="3:3" x14ac:dyDescent="0.2">
      <c r="C421" s="1"/>
    </row>
    <row r="422" spans="3:3" x14ac:dyDescent="0.2">
      <c r="C422" s="1"/>
    </row>
    <row r="423" spans="3:3" x14ac:dyDescent="0.2">
      <c r="C423" s="1"/>
    </row>
    <row r="424" spans="3:3" x14ac:dyDescent="0.2">
      <c r="C424" s="1"/>
    </row>
    <row r="425" spans="3:3" x14ac:dyDescent="0.2">
      <c r="C425" s="1"/>
    </row>
    <row r="426" spans="3:3" x14ac:dyDescent="0.2">
      <c r="C426" s="1"/>
    </row>
    <row r="427" spans="3:3" x14ac:dyDescent="0.2">
      <c r="C427" s="1"/>
    </row>
    <row r="428" spans="3:3" x14ac:dyDescent="0.2">
      <c r="C428" s="1"/>
    </row>
    <row r="429" spans="3:3" x14ac:dyDescent="0.2">
      <c r="C429" s="1"/>
    </row>
    <row r="430" spans="3:3" x14ac:dyDescent="0.2">
      <c r="C430" s="1"/>
    </row>
    <row r="431" spans="3:3" x14ac:dyDescent="0.2">
      <c r="C431" s="1"/>
    </row>
    <row r="432" spans="3:3" x14ac:dyDescent="0.2">
      <c r="C432" s="1"/>
    </row>
    <row r="433" spans="3:3" x14ac:dyDescent="0.2">
      <c r="C433" s="1"/>
    </row>
    <row r="434" spans="3:3" x14ac:dyDescent="0.2">
      <c r="C434" s="1"/>
    </row>
    <row r="435" spans="3:3" x14ac:dyDescent="0.2">
      <c r="C435" s="1"/>
    </row>
    <row r="436" spans="3:3" x14ac:dyDescent="0.2">
      <c r="C436" s="1"/>
    </row>
    <row r="437" spans="3:3" x14ac:dyDescent="0.2">
      <c r="C437" s="1"/>
    </row>
    <row r="438" spans="3:3" x14ac:dyDescent="0.2">
      <c r="C438" s="1"/>
    </row>
    <row r="439" spans="3:3" x14ac:dyDescent="0.2">
      <c r="C439" s="1"/>
    </row>
    <row r="440" spans="3:3" x14ac:dyDescent="0.2">
      <c r="C440" s="1"/>
    </row>
    <row r="441" spans="3:3" x14ac:dyDescent="0.2">
      <c r="C441" s="1"/>
    </row>
    <row r="442" spans="3:3" x14ac:dyDescent="0.2">
      <c r="C442" s="1"/>
    </row>
    <row r="443" spans="3:3" x14ac:dyDescent="0.2">
      <c r="C443" s="1"/>
    </row>
    <row r="444" spans="3:3" x14ac:dyDescent="0.2">
      <c r="C444" s="1"/>
    </row>
    <row r="445" spans="3:3" x14ac:dyDescent="0.2">
      <c r="C445" s="1"/>
    </row>
    <row r="446" spans="3:3" x14ac:dyDescent="0.2">
      <c r="C446" s="1"/>
    </row>
    <row r="447" spans="3:3" x14ac:dyDescent="0.2">
      <c r="C447" s="1"/>
    </row>
    <row r="448" spans="3:3" x14ac:dyDescent="0.2">
      <c r="C448" s="1"/>
    </row>
    <row r="449" spans="3:3" x14ac:dyDescent="0.2">
      <c r="C449" s="1"/>
    </row>
    <row r="450" spans="3:3" x14ac:dyDescent="0.2">
      <c r="C450" s="1"/>
    </row>
    <row r="451" spans="3:3" x14ac:dyDescent="0.2">
      <c r="C451" s="1"/>
    </row>
    <row r="452" spans="3:3" x14ac:dyDescent="0.2">
      <c r="C452" s="1"/>
    </row>
    <row r="453" spans="3:3" x14ac:dyDescent="0.2">
      <c r="C453" s="1"/>
    </row>
    <row r="454" spans="3:3" x14ac:dyDescent="0.2">
      <c r="C454" s="1"/>
    </row>
    <row r="455" spans="3:3" x14ac:dyDescent="0.2">
      <c r="C455" s="1"/>
    </row>
    <row r="456" spans="3:3" x14ac:dyDescent="0.2">
      <c r="C456" s="1"/>
    </row>
    <row r="457" spans="3:3" x14ac:dyDescent="0.2">
      <c r="C457" s="1"/>
    </row>
    <row r="458" spans="3:3" x14ac:dyDescent="0.2">
      <c r="C458" s="1"/>
    </row>
    <row r="459" spans="3:3" x14ac:dyDescent="0.2">
      <c r="C459" s="1"/>
    </row>
    <row r="460" spans="3:3" x14ac:dyDescent="0.2">
      <c r="C460" s="1"/>
    </row>
    <row r="461" spans="3:3" x14ac:dyDescent="0.2">
      <c r="C461" s="1"/>
    </row>
    <row r="462" spans="3:3" x14ac:dyDescent="0.2">
      <c r="C462" s="1"/>
    </row>
    <row r="463" spans="3:3" x14ac:dyDescent="0.2">
      <c r="C463" s="1"/>
    </row>
    <row r="464" spans="3:3" x14ac:dyDescent="0.2">
      <c r="C464" s="1"/>
    </row>
    <row r="465" spans="3:3" x14ac:dyDescent="0.2">
      <c r="C465" s="1"/>
    </row>
    <row r="466" spans="3:3" x14ac:dyDescent="0.2">
      <c r="C466" s="1"/>
    </row>
    <row r="467" spans="3:3" x14ac:dyDescent="0.2">
      <c r="C467" s="1"/>
    </row>
    <row r="468" spans="3:3" x14ac:dyDescent="0.2">
      <c r="C468" s="1"/>
    </row>
    <row r="469" spans="3:3" x14ac:dyDescent="0.2">
      <c r="C469" s="1"/>
    </row>
    <row r="470" spans="3:3" x14ac:dyDescent="0.2">
      <c r="C470" s="1"/>
    </row>
    <row r="471" spans="3:3" x14ac:dyDescent="0.2">
      <c r="C471" s="1"/>
    </row>
    <row r="472" spans="3:3" x14ac:dyDescent="0.2">
      <c r="C472" s="1"/>
    </row>
    <row r="473" spans="3:3" x14ac:dyDescent="0.2">
      <c r="C473" s="1"/>
    </row>
    <row r="474" spans="3:3" x14ac:dyDescent="0.2">
      <c r="C474" s="1"/>
    </row>
    <row r="475" spans="3:3" x14ac:dyDescent="0.2">
      <c r="C475" s="1"/>
    </row>
    <row r="476" spans="3:3" x14ac:dyDescent="0.2">
      <c r="C476" s="1"/>
    </row>
    <row r="477" spans="3:3" x14ac:dyDescent="0.2">
      <c r="C477" s="1"/>
    </row>
    <row r="478" spans="3:3" x14ac:dyDescent="0.2">
      <c r="C478" s="1"/>
    </row>
    <row r="479" spans="3:3" x14ac:dyDescent="0.2">
      <c r="C479" s="1"/>
    </row>
    <row r="480" spans="3:3" x14ac:dyDescent="0.2">
      <c r="C480" s="1"/>
    </row>
    <row r="481" spans="3:3" x14ac:dyDescent="0.2">
      <c r="C481" s="1"/>
    </row>
    <row r="482" spans="3:3" x14ac:dyDescent="0.2">
      <c r="C482" s="1"/>
    </row>
    <row r="483" spans="3:3" x14ac:dyDescent="0.2">
      <c r="C483" s="1"/>
    </row>
    <row r="484" spans="3:3" x14ac:dyDescent="0.2">
      <c r="C484" s="1"/>
    </row>
    <row r="485" spans="3:3" x14ac:dyDescent="0.2">
      <c r="C485" s="1"/>
    </row>
    <row r="486" spans="3:3" x14ac:dyDescent="0.2">
      <c r="C486" s="1"/>
    </row>
    <row r="487" spans="3:3" x14ac:dyDescent="0.2">
      <c r="C487" s="1"/>
    </row>
    <row r="488" spans="3:3" x14ac:dyDescent="0.2">
      <c r="C488" s="1"/>
    </row>
    <row r="489" spans="3:3" x14ac:dyDescent="0.2">
      <c r="C489" s="1"/>
    </row>
    <row r="490" spans="3:3" x14ac:dyDescent="0.2">
      <c r="C490" s="1"/>
    </row>
    <row r="491" spans="3:3" x14ac:dyDescent="0.2">
      <c r="C491" s="1"/>
    </row>
    <row r="492" spans="3:3" x14ac:dyDescent="0.2">
      <c r="C492" s="1"/>
    </row>
    <row r="493" spans="3:3" x14ac:dyDescent="0.2">
      <c r="C493" s="1"/>
    </row>
    <row r="494" spans="3:3" x14ac:dyDescent="0.2">
      <c r="C494" s="1"/>
    </row>
    <row r="495" spans="3:3" x14ac:dyDescent="0.2">
      <c r="C495" s="1"/>
    </row>
    <row r="496" spans="3:3" x14ac:dyDescent="0.2">
      <c r="C496" s="1"/>
    </row>
    <row r="497" spans="3:3" x14ac:dyDescent="0.2">
      <c r="C497" s="1"/>
    </row>
    <row r="498" spans="3:3" x14ac:dyDescent="0.2">
      <c r="C498" s="1"/>
    </row>
    <row r="499" spans="3:3" x14ac:dyDescent="0.2">
      <c r="C499" s="1"/>
    </row>
    <row r="500" spans="3:3" x14ac:dyDescent="0.2">
      <c r="C500" s="1"/>
    </row>
    <row r="501" spans="3:3" x14ac:dyDescent="0.2">
      <c r="C501" s="1"/>
    </row>
    <row r="502" spans="3:3" x14ac:dyDescent="0.2">
      <c r="C502" s="1"/>
    </row>
    <row r="503" spans="3:3" x14ac:dyDescent="0.2">
      <c r="C503" s="1"/>
    </row>
    <row r="504" spans="3:3" x14ac:dyDescent="0.2">
      <c r="C504" s="1"/>
    </row>
    <row r="505" spans="3:3" x14ac:dyDescent="0.2">
      <c r="C505" s="1"/>
    </row>
    <row r="506" spans="3:3" x14ac:dyDescent="0.2">
      <c r="C506" s="1"/>
    </row>
    <row r="507" spans="3:3" x14ac:dyDescent="0.2">
      <c r="C507" s="1"/>
    </row>
    <row r="508" spans="3:3" x14ac:dyDescent="0.2">
      <c r="C508" s="1"/>
    </row>
    <row r="509" spans="3:3" x14ac:dyDescent="0.2">
      <c r="C509" s="1"/>
    </row>
    <row r="510" spans="3:3" x14ac:dyDescent="0.2">
      <c r="C510" s="1"/>
    </row>
    <row r="511" spans="3:3" x14ac:dyDescent="0.2">
      <c r="C511" s="1"/>
    </row>
    <row r="512" spans="3:3" x14ac:dyDescent="0.2">
      <c r="C512" s="1"/>
    </row>
    <row r="513" spans="3:3" x14ac:dyDescent="0.2">
      <c r="C513" s="1"/>
    </row>
    <row r="514" spans="3:3" x14ac:dyDescent="0.2">
      <c r="C514" s="1"/>
    </row>
    <row r="515" spans="3:3" x14ac:dyDescent="0.2">
      <c r="C515" s="1"/>
    </row>
    <row r="516" spans="3:3" x14ac:dyDescent="0.2">
      <c r="C516" s="1"/>
    </row>
    <row r="517" spans="3:3" x14ac:dyDescent="0.2">
      <c r="C517" s="1"/>
    </row>
    <row r="518" spans="3:3" x14ac:dyDescent="0.2">
      <c r="C518" s="1"/>
    </row>
    <row r="519" spans="3:3" x14ac:dyDescent="0.2">
      <c r="C519" s="1"/>
    </row>
    <row r="520" spans="3:3" x14ac:dyDescent="0.2">
      <c r="C520" s="1"/>
    </row>
    <row r="521" spans="3:3" x14ac:dyDescent="0.2">
      <c r="C521" s="1"/>
    </row>
    <row r="522" spans="3:3" x14ac:dyDescent="0.2">
      <c r="C522" s="1"/>
    </row>
    <row r="523" spans="3:3" x14ac:dyDescent="0.2">
      <c r="C523" s="1"/>
    </row>
    <row r="524" spans="3:3" x14ac:dyDescent="0.2">
      <c r="C524" s="1"/>
    </row>
    <row r="525" spans="3:3" x14ac:dyDescent="0.2">
      <c r="C525" s="1"/>
    </row>
    <row r="526" spans="3:3" x14ac:dyDescent="0.2">
      <c r="C526" s="1"/>
    </row>
    <row r="527" spans="3:3" x14ac:dyDescent="0.2">
      <c r="C527" s="1"/>
    </row>
    <row r="528" spans="3:3" x14ac:dyDescent="0.2">
      <c r="C528" s="1"/>
    </row>
    <row r="529" spans="3:3" x14ac:dyDescent="0.2">
      <c r="C529" s="1"/>
    </row>
    <row r="530" spans="3:3" x14ac:dyDescent="0.2">
      <c r="C530" s="1"/>
    </row>
    <row r="531" spans="3:3" x14ac:dyDescent="0.2">
      <c r="C531" s="1"/>
    </row>
    <row r="532" spans="3:3" x14ac:dyDescent="0.2">
      <c r="C532" s="1"/>
    </row>
    <row r="533" spans="3:3" x14ac:dyDescent="0.2">
      <c r="C533" s="1"/>
    </row>
    <row r="534" spans="3:3" x14ac:dyDescent="0.2">
      <c r="C534" s="1"/>
    </row>
    <row r="535" spans="3:3" x14ac:dyDescent="0.2">
      <c r="C535" s="1"/>
    </row>
    <row r="536" spans="3:3" x14ac:dyDescent="0.2">
      <c r="C536" s="1"/>
    </row>
    <row r="537" spans="3:3" x14ac:dyDescent="0.2">
      <c r="C537" s="1"/>
    </row>
    <row r="538" spans="3:3" x14ac:dyDescent="0.2">
      <c r="C538" s="1"/>
    </row>
    <row r="539" spans="3:3" x14ac:dyDescent="0.2">
      <c r="C539" s="1"/>
    </row>
    <row r="540" spans="3:3" x14ac:dyDescent="0.2">
      <c r="C540" s="1"/>
    </row>
    <row r="541" spans="3:3" x14ac:dyDescent="0.2">
      <c r="C541" s="1"/>
    </row>
    <row r="542" spans="3:3" x14ac:dyDescent="0.2">
      <c r="C542" s="1"/>
    </row>
    <row r="543" spans="3:3" x14ac:dyDescent="0.2">
      <c r="C543" s="1"/>
    </row>
    <row r="544" spans="3:3" x14ac:dyDescent="0.2">
      <c r="C544" s="1"/>
    </row>
    <row r="545" spans="3:3" x14ac:dyDescent="0.2">
      <c r="C545" s="1"/>
    </row>
    <row r="546" spans="3:3" x14ac:dyDescent="0.2">
      <c r="C546" s="1"/>
    </row>
    <row r="547" spans="3:3" x14ac:dyDescent="0.2">
      <c r="C547" s="1"/>
    </row>
    <row r="548" spans="3:3" x14ac:dyDescent="0.2">
      <c r="C548" s="1"/>
    </row>
    <row r="549" spans="3:3" x14ac:dyDescent="0.2">
      <c r="C549" s="1"/>
    </row>
    <row r="550" spans="3:3" x14ac:dyDescent="0.2">
      <c r="C550" s="1"/>
    </row>
    <row r="551" spans="3:3" x14ac:dyDescent="0.2">
      <c r="C551" s="1"/>
    </row>
    <row r="552" spans="3:3" x14ac:dyDescent="0.2">
      <c r="C552" s="1"/>
    </row>
    <row r="553" spans="3:3" x14ac:dyDescent="0.2">
      <c r="C553" s="1"/>
    </row>
    <row r="554" spans="3:3" x14ac:dyDescent="0.2">
      <c r="C554" s="1"/>
    </row>
    <row r="555" spans="3:3" x14ac:dyDescent="0.2">
      <c r="C555" s="1"/>
    </row>
    <row r="556" spans="3:3" x14ac:dyDescent="0.2">
      <c r="C556" s="1"/>
    </row>
    <row r="557" spans="3:3" x14ac:dyDescent="0.2">
      <c r="C557" s="1"/>
    </row>
    <row r="558" spans="3:3" x14ac:dyDescent="0.2">
      <c r="C558" s="1"/>
    </row>
    <row r="559" spans="3:3" x14ac:dyDescent="0.2">
      <c r="C559" s="1"/>
    </row>
    <row r="560" spans="3:3" x14ac:dyDescent="0.2">
      <c r="C560" s="1"/>
    </row>
    <row r="561" spans="3:3" x14ac:dyDescent="0.2">
      <c r="C561" s="1"/>
    </row>
    <row r="562" spans="3:3" x14ac:dyDescent="0.2">
      <c r="C562" s="1"/>
    </row>
    <row r="563" spans="3:3" x14ac:dyDescent="0.2">
      <c r="C563" s="1"/>
    </row>
    <row r="564" spans="3:3" x14ac:dyDescent="0.2">
      <c r="C564" s="1"/>
    </row>
    <row r="565" spans="3:3" x14ac:dyDescent="0.2">
      <c r="C565" s="1"/>
    </row>
    <row r="566" spans="3:3" x14ac:dyDescent="0.2">
      <c r="C566" s="1"/>
    </row>
    <row r="567" spans="3:3" x14ac:dyDescent="0.2">
      <c r="C567" s="1"/>
    </row>
    <row r="568" spans="3:3" x14ac:dyDescent="0.2">
      <c r="C568" s="1"/>
    </row>
    <row r="569" spans="3:3" x14ac:dyDescent="0.2">
      <c r="C569" s="1"/>
    </row>
    <row r="570" spans="3:3" x14ac:dyDescent="0.2">
      <c r="C570" s="1"/>
    </row>
    <row r="571" spans="3:3" x14ac:dyDescent="0.2">
      <c r="C571" s="1"/>
    </row>
    <row r="572" spans="3:3" x14ac:dyDescent="0.2">
      <c r="C572" s="1"/>
    </row>
    <row r="573" spans="3:3" x14ac:dyDescent="0.2">
      <c r="C573" s="1"/>
    </row>
    <row r="574" spans="3:3" x14ac:dyDescent="0.2">
      <c r="C574" s="1"/>
    </row>
    <row r="575" spans="3:3" x14ac:dyDescent="0.2">
      <c r="C575" s="1"/>
    </row>
    <row r="576" spans="3:3" x14ac:dyDescent="0.2">
      <c r="C576" s="1"/>
    </row>
    <row r="577" spans="3:3" x14ac:dyDescent="0.2">
      <c r="C577" s="1"/>
    </row>
    <row r="578" spans="3:3" x14ac:dyDescent="0.2">
      <c r="C578" s="1"/>
    </row>
    <row r="579" spans="3:3" x14ac:dyDescent="0.2">
      <c r="C579" s="1"/>
    </row>
    <row r="580" spans="3:3" x14ac:dyDescent="0.2">
      <c r="C580" s="1"/>
    </row>
    <row r="581" spans="3:3" x14ac:dyDescent="0.2">
      <c r="C581" s="1"/>
    </row>
    <row r="582" spans="3:3" x14ac:dyDescent="0.2">
      <c r="C582" s="1"/>
    </row>
    <row r="583" spans="3:3" x14ac:dyDescent="0.2">
      <c r="C583" s="1"/>
    </row>
    <row r="584" spans="3:3" x14ac:dyDescent="0.2">
      <c r="C584" s="1"/>
    </row>
    <row r="585" spans="3:3" x14ac:dyDescent="0.2">
      <c r="C585" s="1"/>
    </row>
    <row r="586" spans="3:3" x14ac:dyDescent="0.2">
      <c r="C586" s="1"/>
    </row>
    <row r="587" spans="3:3" x14ac:dyDescent="0.2">
      <c r="C587" s="1"/>
    </row>
    <row r="588" spans="3:3" x14ac:dyDescent="0.2">
      <c r="C588" s="1"/>
    </row>
    <row r="589" spans="3:3" x14ac:dyDescent="0.2">
      <c r="C589" s="1"/>
    </row>
    <row r="590" spans="3:3" x14ac:dyDescent="0.2">
      <c r="C590" s="1"/>
    </row>
    <row r="591" spans="3:3" x14ac:dyDescent="0.2">
      <c r="C591" s="1"/>
    </row>
    <row r="592" spans="3:3" x14ac:dyDescent="0.2">
      <c r="C592" s="1"/>
    </row>
    <row r="593" spans="3:3" x14ac:dyDescent="0.2">
      <c r="C593" s="1"/>
    </row>
    <row r="594" spans="3:3" x14ac:dyDescent="0.2">
      <c r="C594" s="1"/>
    </row>
    <row r="595" spans="3:3" x14ac:dyDescent="0.2">
      <c r="C595" s="1"/>
    </row>
    <row r="596" spans="3:3" x14ac:dyDescent="0.2">
      <c r="C596" s="1"/>
    </row>
    <row r="597" spans="3:3" x14ac:dyDescent="0.2">
      <c r="C597" s="1"/>
    </row>
    <row r="598" spans="3:3" x14ac:dyDescent="0.2">
      <c r="C598" s="1"/>
    </row>
    <row r="599" spans="3:3" x14ac:dyDescent="0.2">
      <c r="C599" s="1"/>
    </row>
    <row r="600" spans="3:3" x14ac:dyDescent="0.2">
      <c r="C600" s="1"/>
    </row>
    <row r="601" spans="3:3" x14ac:dyDescent="0.2">
      <c r="C601" s="1"/>
    </row>
    <row r="602" spans="3:3" x14ac:dyDescent="0.2">
      <c r="C602" s="1"/>
    </row>
    <row r="603" spans="3:3" x14ac:dyDescent="0.2">
      <c r="C603" s="1"/>
    </row>
    <row r="604" spans="3:3" x14ac:dyDescent="0.2">
      <c r="C604" s="1"/>
    </row>
    <row r="605" spans="3:3" x14ac:dyDescent="0.2">
      <c r="C605" s="1"/>
    </row>
    <row r="606" spans="3:3" x14ac:dyDescent="0.2">
      <c r="C606" s="1"/>
    </row>
    <row r="607" spans="3:3" x14ac:dyDescent="0.2">
      <c r="C607" s="1"/>
    </row>
    <row r="608" spans="3:3" x14ac:dyDescent="0.2">
      <c r="C608" s="1"/>
    </row>
    <row r="609" spans="3:3" x14ac:dyDescent="0.2">
      <c r="C609" s="1"/>
    </row>
    <row r="610" spans="3:3" x14ac:dyDescent="0.2">
      <c r="C610" s="1"/>
    </row>
    <row r="611" spans="3:3" x14ac:dyDescent="0.2">
      <c r="C611" s="1"/>
    </row>
    <row r="612" spans="3:3" x14ac:dyDescent="0.2">
      <c r="C612" s="1"/>
    </row>
    <row r="613" spans="3:3" x14ac:dyDescent="0.2">
      <c r="C613" s="1"/>
    </row>
    <row r="614" spans="3:3" x14ac:dyDescent="0.2">
      <c r="C614" s="1"/>
    </row>
    <row r="615" spans="3:3" x14ac:dyDescent="0.2">
      <c r="C615" s="1"/>
    </row>
    <row r="616" spans="3:3" x14ac:dyDescent="0.2">
      <c r="C616" s="1"/>
    </row>
    <row r="617" spans="3:3" x14ac:dyDescent="0.2">
      <c r="C617" s="1"/>
    </row>
    <row r="618" spans="3:3" x14ac:dyDescent="0.2">
      <c r="C618" s="1"/>
    </row>
    <row r="619" spans="3:3" x14ac:dyDescent="0.2">
      <c r="C619" s="1"/>
    </row>
    <row r="620" spans="3:3" x14ac:dyDescent="0.2">
      <c r="C620" s="1"/>
    </row>
    <row r="621" spans="3:3" x14ac:dyDescent="0.2">
      <c r="C621" s="1"/>
    </row>
    <row r="622" spans="3:3" x14ac:dyDescent="0.2">
      <c r="C622" s="1"/>
    </row>
    <row r="623" spans="3:3" x14ac:dyDescent="0.2">
      <c r="C623" s="1"/>
    </row>
    <row r="624" spans="3:3" x14ac:dyDescent="0.2">
      <c r="C624" s="1"/>
    </row>
    <row r="625" spans="3:3" x14ac:dyDescent="0.2">
      <c r="C625" s="1"/>
    </row>
    <row r="626" spans="3:3" x14ac:dyDescent="0.2">
      <c r="C626" s="1"/>
    </row>
    <row r="627" spans="3:3" x14ac:dyDescent="0.2">
      <c r="C627" s="1"/>
    </row>
    <row r="628" spans="3:3" x14ac:dyDescent="0.2">
      <c r="C628" s="1"/>
    </row>
    <row r="629" spans="3:3" x14ac:dyDescent="0.2">
      <c r="C629" s="1"/>
    </row>
    <row r="630" spans="3:3" x14ac:dyDescent="0.2">
      <c r="C630" s="1"/>
    </row>
    <row r="631" spans="3:3" x14ac:dyDescent="0.2">
      <c r="C631" s="1"/>
    </row>
    <row r="632" spans="3:3" x14ac:dyDescent="0.2">
      <c r="C632" s="1"/>
    </row>
    <row r="633" spans="3:3" x14ac:dyDescent="0.2">
      <c r="C633" s="1"/>
    </row>
    <row r="634" spans="3:3" x14ac:dyDescent="0.2">
      <c r="C634" s="1"/>
    </row>
    <row r="635" spans="3:3" x14ac:dyDescent="0.2">
      <c r="C635" s="1"/>
    </row>
    <row r="636" spans="3:3" x14ac:dyDescent="0.2">
      <c r="C636" s="1"/>
    </row>
    <row r="637" spans="3:3" x14ac:dyDescent="0.2">
      <c r="C637" s="1"/>
    </row>
    <row r="638" spans="3:3" x14ac:dyDescent="0.2">
      <c r="C638" s="1"/>
    </row>
    <row r="639" spans="3:3" x14ac:dyDescent="0.2">
      <c r="C639" s="1"/>
    </row>
    <row r="640" spans="3:3" x14ac:dyDescent="0.2">
      <c r="C640" s="1"/>
    </row>
    <row r="641" spans="3:3" x14ac:dyDescent="0.2">
      <c r="C641" s="1"/>
    </row>
    <row r="642" spans="3:3" x14ac:dyDescent="0.2">
      <c r="C642" s="1"/>
    </row>
    <row r="643" spans="3:3" x14ac:dyDescent="0.2">
      <c r="C643" s="1"/>
    </row>
    <row r="644" spans="3:3" x14ac:dyDescent="0.2">
      <c r="C644" s="1"/>
    </row>
    <row r="645" spans="3:3" x14ac:dyDescent="0.2">
      <c r="C645" s="1"/>
    </row>
    <row r="646" spans="3:3" x14ac:dyDescent="0.2">
      <c r="C646" s="1"/>
    </row>
    <row r="647" spans="3:3" x14ac:dyDescent="0.2">
      <c r="C647" s="1"/>
    </row>
    <row r="648" spans="3:3" x14ac:dyDescent="0.2">
      <c r="C648" s="1"/>
    </row>
    <row r="649" spans="3:3" x14ac:dyDescent="0.2">
      <c r="C649" s="1"/>
    </row>
    <row r="650" spans="3:3" x14ac:dyDescent="0.2">
      <c r="C650" s="1"/>
    </row>
    <row r="651" spans="3:3" x14ac:dyDescent="0.2">
      <c r="C651" s="1"/>
    </row>
    <row r="652" spans="3:3" x14ac:dyDescent="0.2">
      <c r="C652" s="1"/>
    </row>
    <row r="653" spans="3:3" x14ac:dyDescent="0.2">
      <c r="C653" s="1"/>
    </row>
    <row r="654" spans="3:3" x14ac:dyDescent="0.2">
      <c r="C654" s="1"/>
    </row>
    <row r="655" spans="3:3" x14ac:dyDescent="0.2">
      <c r="C655" s="1"/>
    </row>
    <row r="656" spans="3:3" x14ac:dyDescent="0.2">
      <c r="C656" s="1"/>
    </row>
    <row r="657" spans="3:3" x14ac:dyDescent="0.2">
      <c r="C657" s="1"/>
    </row>
    <row r="658" spans="3:3" x14ac:dyDescent="0.2">
      <c r="C658" s="1"/>
    </row>
    <row r="659" spans="3:3" x14ac:dyDescent="0.2">
      <c r="C659" s="1"/>
    </row>
    <row r="660" spans="3:3" x14ac:dyDescent="0.2">
      <c r="C660" s="1"/>
    </row>
    <row r="661" spans="3:3" x14ac:dyDescent="0.2">
      <c r="C661" s="1"/>
    </row>
    <row r="662" spans="3:3" x14ac:dyDescent="0.2">
      <c r="C662" s="1"/>
    </row>
    <row r="663" spans="3:3" x14ac:dyDescent="0.2">
      <c r="C663" s="1"/>
    </row>
    <row r="664" spans="3:3" x14ac:dyDescent="0.2">
      <c r="C664" s="1"/>
    </row>
    <row r="665" spans="3:3" x14ac:dyDescent="0.2">
      <c r="C665" s="1"/>
    </row>
    <row r="666" spans="3:3" x14ac:dyDescent="0.2">
      <c r="C666" s="1"/>
    </row>
    <row r="667" spans="3:3" x14ac:dyDescent="0.2">
      <c r="C667" s="1"/>
    </row>
    <row r="668" spans="3:3" x14ac:dyDescent="0.2">
      <c r="C668" s="1"/>
    </row>
    <row r="669" spans="3:3" x14ac:dyDescent="0.2">
      <c r="C669" s="1"/>
    </row>
    <row r="670" spans="3:3" x14ac:dyDescent="0.2">
      <c r="C670" s="1"/>
    </row>
    <row r="671" spans="3:3" x14ac:dyDescent="0.2">
      <c r="C671" s="1"/>
    </row>
    <row r="672" spans="3:3" x14ac:dyDescent="0.2">
      <c r="C672" s="1"/>
    </row>
    <row r="673" spans="3:3" x14ac:dyDescent="0.2">
      <c r="C673" s="1"/>
    </row>
    <row r="674" spans="3:3" x14ac:dyDescent="0.2">
      <c r="C674" s="1"/>
    </row>
    <row r="675" spans="3:3" x14ac:dyDescent="0.2">
      <c r="C675" s="1"/>
    </row>
    <row r="676" spans="3:3" x14ac:dyDescent="0.2">
      <c r="C676" s="1"/>
    </row>
    <row r="677" spans="3:3" x14ac:dyDescent="0.2">
      <c r="C677" s="1"/>
    </row>
    <row r="678" spans="3:3" x14ac:dyDescent="0.2">
      <c r="C678" s="1"/>
    </row>
    <row r="679" spans="3:3" x14ac:dyDescent="0.2">
      <c r="C679" s="1"/>
    </row>
    <row r="680" spans="3:3" x14ac:dyDescent="0.2">
      <c r="C680" s="1"/>
    </row>
    <row r="681" spans="3:3" x14ac:dyDescent="0.2">
      <c r="C681" s="1"/>
    </row>
    <row r="682" spans="3:3" x14ac:dyDescent="0.2">
      <c r="C682" s="1"/>
    </row>
    <row r="683" spans="3:3" x14ac:dyDescent="0.2">
      <c r="C683" s="1"/>
    </row>
    <row r="684" spans="3:3" x14ac:dyDescent="0.2">
      <c r="C684" s="1"/>
    </row>
    <row r="685" spans="3:3" x14ac:dyDescent="0.2">
      <c r="C685" s="1"/>
    </row>
    <row r="686" spans="3:3" x14ac:dyDescent="0.2">
      <c r="C686" s="1"/>
    </row>
    <row r="687" spans="3:3" x14ac:dyDescent="0.2">
      <c r="C687" s="1"/>
    </row>
    <row r="688" spans="3:3" x14ac:dyDescent="0.2">
      <c r="C688" s="1"/>
    </row>
    <row r="689" spans="3:3" x14ac:dyDescent="0.2">
      <c r="C689" s="1"/>
    </row>
    <row r="690" spans="3:3" x14ac:dyDescent="0.2">
      <c r="C690" s="1"/>
    </row>
    <row r="691" spans="3:3" x14ac:dyDescent="0.2">
      <c r="C691" s="1"/>
    </row>
    <row r="692" spans="3:3" x14ac:dyDescent="0.2">
      <c r="C692" s="1"/>
    </row>
    <row r="693" spans="3:3" x14ac:dyDescent="0.2">
      <c r="C693" s="1"/>
    </row>
    <row r="694" spans="3:3" x14ac:dyDescent="0.2">
      <c r="C694" s="1"/>
    </row>
    <row r="695" spans="3:3" x14ac:dyDescent="0.2">
      <c r="C695" s="1"/>
    </row>
    <row r="696" spans="3:3" x14ac:dyDescent="0.2">
      <c r="C696" s="1"/>
    </row>
    <row r="697" spans="3:3" x14ac:dyDescent="0.2">
      <c r="C697" s="1"/>
    </row>
    <row r="698" spans="3:3" x14ac:dyDescent="0.2">
      <c r="C698" s="1"/>
    </row>
    <row r="699" spans="3:3" x14ac:dyDescent="0.2">
      <c r="C699" s="1"/>
    </row>
    <row r="700" spans="3:3" x14ac:dyDescent="0.2">
      <c r="C700" s="1"/>
    </row>
    <row r="701" spans="3:3" x14ac:dyDescent="0.2">
      <c r="C701" s="1"/>
    </row>
    <row r="702" spans="3:3" x14ac:dyDescent="0.2">
      <c r="C702" s="1"/>
    </row>
    <row r="703" spans="3:3" x14ac:dyDescent="0.2">
      <c r="C703" s="1"/>
    </row>
    <row r="704" spans="3:3" x14ac:dyDescent="0.2">
      <c r="C704" s="1"/>
    </row>
    <row r="705" spans="3:3" x14ac:dyDescent="0.2">
      <c r="C705" s="1"/>
    </row>
    <row r="706" spans="3:3" x14ac:dyDescent="0.2">
      <c r="C706" s="1"/>
    </row>
    <row r="707" spans="3:3" x14ac:dyDescent="0.2">
      <c r="C707" s="1"/>
    </row>
    <row r="708" spans="3:3" x14ac:dyDescent="0.2">
      <c r="C708" s="1"/>
    </row>
    <row r="709" spans="3:3" x14ac:dyDescent="0.2">
      <c r="C709" s="1"/>
    </row>
    <row r="710" spans="3:3" x14ac:dyDescent="0.2">
      <c r="C710" s="1"/>
    </row>
    <row r="711" spans="3:3" x14ac:dyDescent="0.2">
      <c r="C711" s="1"/>
    </row>
    <row r="712" spans="3:3" x14ac:dyDescent="0.2">
      <c r="C712" s="1"/>
    </row>
    <row r="713" spans="3:3" x14ac:dyDescent="0.2">
      <c r="C713" s="1"/>
    </row>
    <row r="714" spans="3:3" x14ac:dyDescent="0.2">
      <c r="C714" s="1"/>
    </row>
    <row r="715" spans="3:3" x14ac:dyDescent="0.2">
      <c r="C715" s="1"/>
    </row>
    <row r="716" spans="3:3" x14ac:dyDescent="0.2">
      <c r="C716" s="1"/>
    </row>
    <row r="717" spans="3:3" x14ac:dyDescent="0.2">
      <c r="C717" s="1"/>
    </row>
    <row r="718" spans="3:3" x14ac:dyDescent="0.2">
      <c r="C718" s="1"/>
    </row>
    <row r="719" spans="3:3" x14ac:dyDescent="0.2">
      <c r="C719" s="1"/>
    </row>
    <row r="720" spans="3:3" x14ac:dyDescent="0.2">
      <c r="C720" s="1"/>
    </row>
    <row r="721" spans="3:3" x14ac:dyDescent="0.2">
      <c r="C721" s="1"/>
    </row>
    <row r="722" spans="3:3" x14ac:dyDescent="0.2">
      <c r="C722" s="1"/>
    </row>
    <row r="723" spans="3:3" x14ac:dyDescent="0.2">
      <c r="C723" s="1"/>
    </row>
    <row r="724" spans="3:3" x14ac:dyDescent="0.2">
      <c r="C724" s="1"/>
    </row>
    <row r="725" spans="3:3" x14ac:dyDescent="0.2">
      <c r="C725" s="1"/>
    </row>
    <row r="726" spans="3:3" x14ac:dyDescent="0.2">
      <c r="C726" s="1"/>
    </row>
    <row r="727" spans="3:3" x14ac:dyDescent="0.2">
      <c r="C727" s="1"/>
    </row>
    <row r="728" spans="3:3" x14ac:dyDescent="0.2">
      <c r="C728" s="1"/>
    </row>
    <row r="729" spans="3:3" x14ac:dyDescent="0.2">
      <c r="C729" s="1"/>
    </row>
    <row r="730" spans="3:3" x14ac:dyDescent="0.2">
      <c r="C730" s="1"/>
    </row>
    <row r="731" spans="3:3" x14ac:dyDescent="0.2">
      <c r="C731" s="1"/>
    </row>
    <row r="732" spans="3:3" x14ac:dyDescent="0.2">
      <c r="C732" s="1"/>
    </row>
    <row r="733" spans="3:3" x14ac:dyDescent="0.2">
      <c r="C733" s="1"/>
    </row>
    <row r="734" spans="3:3" x14ac:dyDescent="0.2">
      <c r="C734" s="1"/>
    </row>
    <row r="735" spans="3:3" x14ac:dyDescent="0.2">
      <c r="C735" s="1"/>
    </row>
    <row r="736" spans="3:3" x14ac:dyDescent="0.2">
      <c r="C736" s="1"/>
    </row>
    <row r="737" spans="3:3" x14ac:dyDescent="0.2">
      <c r="C737" s="1"/>
    </row>
    <row r="738" spans="3:3" x14ac:dyDescent="0.2">
      <c r="C738" s="1"/>
    </row>
    <row r="739" spans="3:3" x14ac:dyDescent="0.2">
      <c r="C739" s="1"/>
    </row>
    <row r="740" spans="3:3" x14ac:dyDescent="0.2">
      <c r="C740" s="1"/>
    </row>
    <row r="741" spans="3:3" x14ac:dyDescent="0.2">
      <c r="C741" s="1"/>
    </row>
    <row r="742" spans="3:3" x14ac:dyDescent="0.2">
      <c r="C742" s="1"/>
    </row>
    <row r="743" spans="3:3" x14ac:dyDescent="0.2">
      <c r="C743" s="1"/>
    </row>
    <row r="744" spans="3:3" x14ac:dyDescent="0.2">
      <c r="C744" s="1"/>
    </row>
    <row r="745" spans="3:3" x14ac:dyDescent="0.2">
      <c r="C745" s="1"/>
    </row>
    <row r="746" spans="3:3" x14ac:dyDescent="0.2">
      <c r="C746" s="1"/>
    </row>
    <row r="747" spans="3:3" x14ac:dyDescent="0.2">
      <c r="C747" s="1"/>
    </row>
    <row r="748" spans="3:3" x14ac:dyDescent="0.2">
      <c r="C748" s="1"/>
    </row>
    <row r="749" spans="3:3" x14ac:dyDescent="0.2">
      <c r="C749" s="1"/>
    </row>
    <row r="750" spans="3:3" x14ac:dyDescent="0.2">
      <c r="C750" s="1"/>
    </row>
    <row r="751" spans="3:3" x14ac:dyDescent="0.2">
      <c r="C751" s="1"/>
    </row>
    <row r="752" spans="3:3" x14ac:dyDescent="0.2">
      <c r="C752" s="1"/>
    </row>
    <row r="753" spans="3:3" x14ac:dyDescent="0.2">
      <c r="C753" s="1"/>
    </row>
    <row r="754" spans="3:3" x14ac:dyDescent="0.2">
      <c r="C754" s="1"/>
    </row>
    <row r="755" spans="3:3" x14ac:dyDescent="0.2">
      <c r="C755" s="1"/>
    </row>
    <row r="756" spans="3:3" x14ac:dyDescent="0.2">
      <c r="C756" s="1"/>
    </row>
    <row r="757" spans="3:3" x14ac:dyDescent="0.2">
      <c r="C757" s="1"/>
    </row>
    <row r="758" spans="3:3" x14ac:dyDescent="0.2">
      <c r="C758" s="1"/>
    </row>
    <row r="759" spans="3:3" x14ac:dyDescent="0.2">
      <c r="C759" s="1"/>
    </row>
    <row r="760" spans="3:3" x14ac:dyDescent="0.2">
      <c r="C760" s="1"/>
    </row>
    <row r="761" spans="3:3" x14ac:dyDescent="0.2">
      <c r="C761" s="1"/>
    </row>
    <row r="762" spans="3:3" x14ac:dyDescent="0.2">
      <c r="C762" s="1"/>
    </row>
    <row r="763" spans="3:3" x14ac:dyDescent="0.2">
      <c r="C763" s="1"/>
    </row>
    <row r="764" spans="3:3" x14ac:dyDescent="0.2">
      <c r="C764" s="1"/>
    </row>
    <row r="765" spans="3:3" x14ac:dyDescent="0.2">
      <c r="C765" s="1"/>
    </row>
    <row r="766" spans="3:3" x14ac:dyDescent="0.2">
      <c r="C766" s="1"/>
    </row>
    <row r="767" spans="3:3" x14ac:dyDescent="0.2">
      <c r="C767" s="1"/>
    </row>
    <row r="768" spans="3:3" x14ac:dyDescent="0.2">
      <c r="C768" s="1"/>
    </row>
    <row r="769" spans="3:3" x14ac:dyDescent="0.2">
      <c r="C769" s="1"/>
    </row>
    <row r="770" spans="3:3" x14ac:dyDescent="0.2">
      <c r="C770" s="1"/>
    </row>
    <row r="771" spans="3:3" x14ac:dyDescent="0.2">
      <c r="C771" s="1"/>
    </row>
    <row r="772" spans="3:3" x14ac:dyDescent="0.2">
      <c r="C772" s="1"/>
    </row>
    <row r="773" spans="3:3" x14ac:dyDescent="0.2">
      <c r="C773" s="1"/>
    </row>
    <row r="774" spans="3:3" x14ac:dyDescent="0.2">
      <c r="C774" s="1"/>
    </row>
    <row r="775" spans="3:3" x14ac:dyDescent="0.2">
      <c r="C775" s="1"/>
    </row>
    <row r="776" spans="3:3" x14ac:dyDescent="0.2">
      <c r="C776" s="1"/>
    </row>
    <row r="777" spans="3:3" x14ac:dyDescent="0.2">
      <c r="C777" s="1"/>
    </row>
    <row r="778" spans="3:3" x14ac:dyDescent="0.2">
      <c r="C778" s="1"/>
    </row>
    <row r="779" spans="3:3" x14ac:dyDescent="0.2">
      <c r="C779" s="1"/>
    </row>
    <row r="780" spans="3:3" x14ac:dyDescent="0.2">
      <c r="C780" s="1"/>
    </row>
    <row r="781" spans="3:3" x14ac:dyDescent="0.2">
      <c r="C781" s="1"/>
    </row>
    <row r="782" spans="3:3" x14ac:dyDescent="0.2">
      <c r="C782" s="1"/>
    </row>
    <row r="783" spans="3:3" x14ac:dyDescent="0.2">
      <c r="C783" s="1"/>
    </row>
    <row r="784" spans="3:3" x14ac:dyDescent="0.2">
      <c r="C784" s="1"/>
    </row>
    <row r="785" spans="3:3" x14ac:dyDescent="0.2">
      <c r="C785" s="1"/>
    </row>
    <row r="786" spans="3:3" x14ac:dyDescent="0.2">
      <c r="C786" s="1"/>
    </row>
    <row r="787" spans="3:3" x14ac:dyDescent="0.2">
      <c r="C787" s="1"/>
    </row>
    <row r="788" spans="3:3" x14ac:dyDescent="0.2">
      <c r="C788" s="1"/>
    </row>
    <row r="789" spans="3:3" x14ac:dyDescent="0.2">
      <c r="C789" s="1"/>
    </row>
    <row r="790" spans="3:3" x14ac:dyDescent="0.2">
      <c r="C790" s="1"/>
    </row>
    <row r="791" spans="3:3" x14ac:dyDescent="0.2">
      <c r="C791" s="1"/>
    </row>
    <row r="792" spans="3:3" x14ac:dyDescent="0.2">
      <c r="C792" s="1"/>
    </row>
    <row r="793" spans="3:3" x14ac:dyDescent="0.2">
      <c r="C793" s="1"/>
    </row>
    <row r="794" spans="3:3" x14ac:dyDescent="0.2">
      <c r="C794" s="1"/>
    </row>
    <row r="795" spans="3:3" x14ac:dyDescent="0.2">
      <c r="C795" s="1"/>
    </row>
    <row r="796" spans="3:3" x14ac:dyDescent="0.2">
      <c r="C796" s="1"/>
    </row>
    <row r="797" spans="3:3" x14ac:dyDescent="0.2">
      <c r="C797" s="1"/>
    </row>
    <row r="798" spans="3:3" x14ac:dyDescent="0.2">
      <c r="C798" s="1"/>
    </row>
    <row r="799" spans="3:3" x14ac:dyDescent="0.2">
      <c r="C799" s="1"/>
    </row>
    <row r="800" spans="3:3" x14ac:dyDescent="0.2">
      <c r="C800" s="1"/>
    </row>
    <row r="801" spans="3:3" x14ac:dyDescent="0.2">
      <c r="C801" s="1"/>
    </row>
  </sheetData>
  <phoneticPr fontId="0" type="noConversion"/>
  <pageMargins left="0.75" right="0.75" top="1" bottom="1" header="0.5" footer="0.5"/>
  <pageSetup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0"/>
  <sheetViews>
    <sheetView zoomScaleNormal="100" workbookViewId="0">
      <selection activeCell="C27" sqref="C27:V27"/>
    </sheetView>
  </sheetViews>
  <sheetFormatPr defaultColWidth="8.85546875" defaultRowHeight="12.75" x14ac:dyDescent="0.2"/>
  <cols>
    <col min="1" max="1" width="14.7109375" customWidth="1"/>
    <col min="3" max="9" width="9.28515625" bestFit="1" customWidth="1"/>
    <col min="10" max="10" width="10.28515625" bestFit="1" customWidth="1"/>
    <col min="11" max="11" width="9.28515625" bestFit="1" customWidth="1"/>
    <col min="12" max="12" width="10.28515625" bestFit="1" customWidth="1"/>
    <col min="13" max="15" width="9.28515625" bestFit="1" customWidth="1"/>
    <col min="16" max="17" width="10.28515625" bestFit="1" customWidth="1"/>
    <col min="18" max="18" width="9.28515625" bestFit="1" customWidth="1"/>
    <col min="19" max="22" width="10.28515625" bestFit="1" customWidth="1"/>
  </cols>
  <sheetData>
    <row r="2" spans="1:27" x14ac:dyDescent="0.2">
      <c r="C2" s="7" t="s">
        <v>32</v>
      </c>
      <c r="D2" s="7" t="s">
        <v>3</v>
      </c>
      <c r="E2" s="7" t="s">
        <v>2</v>
      </c>
      <c r="F2" s="7" t="s">
        <v>28</v>
      </c>
      <c r="G2" s="7" t="s">
        <v>29</v>
      </c>
      <c r="H2" s="7" t="s">
        <v>30</v>
      </c>
      <c r="I2" s="7" t="s">
        <v>33</v>
      </c>
      <c r="J2" s="7" t="s">
        <v>41</v>
      </c>
      <c r="K2" s="7" t="s">
        <v>35</v>
      </c>
      <c r="L2" s="7" t="s">
        <v>25</v>
      </c>
      <c r="M2" s="7" t="s">
        <v>31</v>
      </c>
      <c r="N2" s="7" t="s">
        <v>36</v>
      </c>
      <c r="O2" s="7" t="s">
        <v>34</v>
      </c>
      <c r="P2" s="7" t="s">
        <v>26</v>
      </c>
      <c r="Q2" s="7" t="s">
        <v>27</v>
      </c>
      <c r="R2" s="7" t="s">
        <v>1</v>
      </c>
      <c r="S2" s="7" t="s">
        <v>37</v>
      </c>
      <c r="T2" s="7" t="s">
        <v>0</v>
      </c>
      <c r="U2" s="7" t="s">
        <v>38</v>
      </c>
      <c r="V2" s="7" t="s">
        <v>39</v>
      </c>
      <c r="Z2" t="s">
        <v>82</v>
      </c>
    </row>
    <row r="3" spans="1:27" ht="15" x14ac:dyDescent="0.25">
      <c r="A3" s="6" t="s">
        <v>16</v>
      </c>
      <c r="B3" s="7" t="s">
        <v>32</v>
      </c>
      <c r="C3" s="22">
        <v>3738.3059999999996</v>
      </c>
      <c r="D3" s="22">
        <v>0</v>
      </c>
      <c r="E3" s="22">
        <v>0</v>
      </c>
      <c r="F3" s="22">
        <v>0</v>
      </c>
      <c r="G3" s="22">
        <v>0</v>
      </c>
      <c r="H3" s="22">
        <v>5.3999999999999999E-2</v>
      </c>
      <c r="I3" s="22">
        <v>0.6</v>
      </c>
      <c r="J3" s="22">
        <v>42.109000000000002</v>
      </c>
      <c r="K3" s="22">
        <v>1.0999999999999999E-2</v>
      </c>
      <c r="L3" s="22">
        <v>4.6399999999999997</v>
      </c>
      <c r="M3" s="22">
        <v>2.7719999999999998</v>
      </c>
      <c r="N3" s="22">
        <v>0</v>
      </c>
      <c r="O3" s="22">
        <v>0</v>
      </c>
      <c r="P3" s="22">
        <v>0</v>
      </c>
      <c r="Q3" s="22">
        <v>0</v>
      </c>
      <c r="R3" s="22">
        <v>0.27600000000000002</v>
      </c>
      <c r="S3" s="22">
        <v>0</v>
      </c>
      <c r="T3" s="22">
        <v>0.36399999999999999</v>
      </c>
      <c r="U3" s="22">
        <v>36.503999999999998</v>
      </c>
      <c r="V3" s="22">
        <v>0.36399999999999999</v>
      </c>
      <c r="W3" s="11">
        <f t="shared" ref="W3:W22" si="0">SUM(C3:V3)</f>
        <v>3825.9999999999991</v>
      </c>
      <c r="X3">
        <v>3825.9999999999991</v>
      </c>
      <c r="Y3" s="2"/>
      <c r="Z3" s="11">
        <f>W3-C3</f>
        <v>87.693999999999505</v>
      </c>
      <c r="AA3">
        <v>87.693999999999505</v>
      </c>
    </row>
    <row r="4" spans="1:27" ht="15" x14ac:dyDescent="0.25">
      <c r="A4" s="6" t="s">
        <v>11</v>
      </c>
      <c r="B4" s="7" t="s">
        <v>3</v>
      </c>
      <c r="C4" s="22">
        <v>7.8534415173335672</v>
      </c>
      <c r="D4" s="22">
        <v>56.499668962481337</v>
      </c>
      <c r="E4" s="22">
        <v>55.231866062040979</v>
      </c>
      <c r="F4" s="22">
        <v>217.66248391897429</v>
      </c>
      <c r="G4" s="22">
        <v>135.76430010753057</v>
      </c>
      <c r="H4" s="22">
        <v>1369.1344376826705</v>
      </c>
      <c r="I4" s="22">
        <v>0.61256843835201824</v>
      </c>
      <c r="J4" s="22">
        <v>472.27741488328678</v>
      </c>
      <c r="K4" s="22">
        <v>0.20299956406925859</v>
      </c>
      <c r="L4" s="22">
        <v>274.87045310667492</v>
      </c>
      <c r="M4" s="22">
        <v>4.0245318030190287</v>
      </c>
      <c r="N4" s="22">
        <v>9.162348436889161E-3</v>
      </c>
      <c r="O4" s="22">
        <v>0.38541359204005193</v>
      </c>
      <c r="P4" s="22">
        <v>769.3237377367808</v>
      </c>
      <c r="Q4" s="22">
        <v>607.17901023415163</v>
      </c>
      <c r="R4" s="22">
        <v>394.32932264964558</v>
      </c>
      <c r="S4" s="22">
        <v>2.2111007617438236</v>
      </c>
      <c r="T4" s="22">
        <v>45.059239697239484</v>
      </c>
      <c r="U4" s="22">
        <v>15.732347223829398</v>
      </c>
      <c r="V4" s="22">
        <v>22.96489089514105</v>
      </c>
      <c r="W4" s="11">
        <f t="shared" si="0"/>
        <v>4451.3283911854423</v>
      </c>
      <c r="X4">
        <v>4451.3283911854423</v>
      </c>
      <c r="Y4" s="3"/>
      <c r="Z4" s="11">
        <f>W4-D4</f>
        <v>4394.828722222961</v>
      </c>
      <c r="AA4">
        <v>4394.828722222961</v>
      </c>
    </row>
    <row r="5" spans="1:27" ht="15" x14ac:dyDescent="0.25">
      <c r="A5" s="6" t="s">
        <v>10</v>
      </c>
      <c r="B5" s="7" t="s">
        <v>2</v>
      </c>
      <c r="C5" s="22">
        <v>28.201020870903054</v>
      </c>
      <c r="D5" s="22">
        <v>747.47442380708537</v>
      </c>
      <c r="E5" s="22">
        <v>1653.7437356724245</v>
      </c>
      <c r="F5" s="22">
        <v>781.60692204348356</v>
      </c>
      <c r="G5" s="22">
        <v>487.51771467395474</v>
      </c>
      <c r="H5" s="22">
        <v>2916.4418894495702</v>
      </c>
      <c r="I5" s="22">
        <v>2.1996796279304385</v>
      </c>
      <c r="J5" s="22">
        <v>1695.9068460093063</v>
      </c>
      <c r="K5" s="22">
        <v>0.72895366069334266</v>
      </c>
      <c r="L5" s="22">
        <v>987.03573048160695</v>
      </c>
      <c r="M5" s="22">
        <v>14.451741331752775</v>
      </c>
      <c r="N5" s="22">
        <v>3.2901191016053564E-2</v>
      </c>
      <c r="O5" s="22">
        <v>1.3839864636493182</v>
      </c>
      <c r="P5" s="22">
        <v>2762.5741831158784</v>
      </c>
      <c r="Q5" s="22">
        <v>2180.3266634372626</v>
      </c>
      <c r="R5" s="22">
        <v>1416.0020716404842</v>
      </c>
      <c r="S5" s="22">
        <v>7.939869239744251</v>
      </c>
      <c r="T5" s="22">
        <v>161.80378453500131</v>
      </c>
      <c r="U5" s="22">
        <v>56.493481415539044</v>
      </c>
      <c r="V5" s="22">
        <v>82.464912484860704</v>
      </c>
      <c r="W5" s="11">
        <f t="shared" si="0"/>
        <v>15984.330511152146</v>
      </c>
      <c r="X5">
        <v>15984.330511152146</v>
      </c>
      <c r="Y5" s="3"/>
      <c r="Z5" s="11">
        <f>W5-E5</f>
        <v>14330.586775479722</v>
      </c>
      <c r="AA5">
        <v>14330.586775479722</v>
      </c>
    </row>
    <row r="6" spans="1:27" ht="15" x14ac:dyDescent="0.25">
      <c r="A6" s="6" t="s">
        <v>12</v>
      </c>
      <c r="B6" s="7" t="s">
        <v>28</v>
      </c>
      <c r="C6" s="22">
        <v>7.8625667049194794</v>
      </c>
      <c r="D6" s="22">
        <v>208.39910527736384</v>
      </c>
      <c r="E6" s="22">
        <v>55.296041893416792</v>
      </c>
      <c r="F6" s="22">
        <v>66.081606170865143</v>
      </c>
      <c r="G6" s="22">
        <v>135.9220493825735</v>
      </c>
      <c r="H6" s="22">
        <v>1370.7252827340549</v>
      </c>
      <c r="I6" s="22">
        <v>0.61328020298371944</v>
      </c>
      <c r="J6" s="22">
        <v>472.82617048220322</v>
      </c>
      <c r="K6" s="22">
        <v>0.20323543634231261</v>
      </c>
      <c r="L6" s="22">
        <v>275.1898346721818</v>
      </c>
      <c r="M6" s="22">
        <v>4.0292080468755556</v>
      </c>
      <c r="N6" s="22">
        <v>9.1729944890727253E-3</v>
      </c>
      <c r="O6" s="22">
        <v>0.38586141753385139</v>
      </c>
      <c r="P6" s="22">
        <v>770.21764181764138</v>
      </c>
      <c r="Q6" s="22">
        <v>607.88451270136761</v>
      </c>
      <c r="R6" s="22">
        <v>394.78750764177443</v>
      </c>
      <c r="S6" s="22">
        <v>2.2136699168305118</v>
      </c>
      <c r="T6" s="22">
        <v>45.111595599274068</v>
      </c>
      <c r="U6" s="22">
        <v>15.750627186730666</v>
      </c>
      <c r="V6" s="22">
        <v>22.991574602767272</v>
      </c>
      <c r="W6" s="11">
        <f t="shared" si="0"/>
        <v>4456.5005448821885</v>
      </c>
      <c r="X6">
        <v>4456.5005448821885</v>
      </c>
      <c r="Y6" s="3"/>
      <c r="Z6" s="11">
        <f>W6-F6</f>
        <v>4390.4189387113238</v>
      </c>
      <c r="AA6">
        <v>4390.4189387113238</v>
      </c>
    </row>
    <row r="7" spans="1:27" ht="15" x14ac:dyDescent="0.25">
      <c r="A7" s="6" t="s">
        <v>13</v>
      </c>
      <c r="B7" s="7" t="s">
        <v>29</v>
      </c>
      <c r="C7" s="22">
        <v>5.5068942330731288</v>
      </c>
      <c r="D7" s="22">
        <v>145.96147468122089</v>
      </c>
      <c r="E7" s="22">
        <v>38.729013774102611</v>
      </c>
      <c r="F7" s="22">
        <v>152.6266255124213</v>
      </c>
      <c r="G7" s="22">
        <v>388.85551480835875</v>
      </c>
      <c r="H7" s="22">
        <v>560.04770934315502</v>
      </c>
      <c r="I7" s="22">
        <v>0.42953775017970408</v>
      </c>
      <c r="J7" s="22">
        <v>331.16459410707949</v>
      </c>
      <c r="K7" s="22">
        <v>0.14234487214579938</v>
      </c>
      <c r="L7" s="22">
        <v>192.7412981575595</v>
      </c>
      <c r="M7" s="22">
        <v>2.8220329810757478</v>
      </c>
      <c r="N7" s="22">
        <v>6.424709938585316E-3</v>
      </c>
      <c r="O7" s="22">
        <v>0.27025500637763428</v>
      </c>
      <c r="P7" s="22">
        <v>539.45578449374705</v>
      </c>
      <c r="Q7" s="22">
        <v>425.75864129395808</v>
      </c>
      <c r="R7" s="22">
        <v>276.50678597887531</v>
      </c>
      <c r="S7" s="22">
        <v>1.550441039984316</v>
      </c>
      <c r="T7" s="22">
        <v>31.595889100048488</v>
      </c>
      <c r="U7" s="22">
        <v>11.031644153508042</v>
      </c>
      <c r="V7" s="22">
        <v>16.103159991002752</v>
      </c>
      <c r="W7" s="11">
        <f t="shared" si="0"/>
        <v>3121.3060659878124</v>
      </c>
      <c r="X7">
        <v>3121.3060659878124</v>
      </c>
      <c r="Y7" s="3"/>
      <c r="Z7" s="11">
        <f>W7-G7</f>
        <v>2732.4505511794537</v>
      </c>
      <c r="AA7">
        <v>2732.4505511794537</v>
      </c>
    </row>
    <row r="8" spans="1:27" ht="15" x14ac:dyDescent="0.25">
      <c r="A8" s="6" t="s">
        <v>15</v>
      </c>
      <c r="B8" s="7" t="s">
        <v>30</v>
      </c>
      <c r="C8" s="22">
        <v>16.576076673770761</v>
      </c>
      <c r="D8" s="22">
        <v>439.3526538428502</v>
      </c>
      <c r="E8" s="22">
        <v>116.57661735420577</v>
      </c>
      <c r="F8" s="22">
        <v>459.41515124051136</v>
      </c>
      <c r="G8" s="22">
        <v>286.55455613647058</v>
      </c>
      <c r="H8" s="22">
        <v>2569.7001554682138</v>
      </c>
      <c r="I8" s="22">
        <v>1.2929339805541191</v>
      </c>
      <c r="J8" s="22">
        <v>996.82497451812344</v>
      </c>
      <c r="K8" s="22">
        <v>0.42846646674928657</v>
      </c>
      <c r="L8" s="22">
        <v>580.16268358197658</v>
      </c>
      <c r="M8" s="22">
        <v>8.4944858372768888</v>
      </c>
      <c r="N8" s="22">
        <v>1.9338756119399218E-2</v>
      </c>
      <c r="O8" s="22">
        <v>0.81348352039914384</v>
      </c>
      <c r="P8" s="22">
        <v>1623.7937515076219</v>
      </c>
      <c r="Q8" s="22">
        <v>1281.5586397545019</v>
      </c>
      <c r="R8" s="22">
        <v>832.30174599630675</v>
      </c>
      <c r="S8" s="22">
        <v>4.6669190416970938</v>
      </c>
      <c r="T8" s="22">
        <v>95.105491068436606</v>
      </c>
      <c r="U8" s="22">
        <v>33.205900020392839</v>
      </c>
      <c r="V8" s="22">
        <v>48.471462026228203</v>
      </c>
      <c r="W8" s="11">
        <f t="shared" si="0"/>
        <v>9395.3154867924059</v>
      </c>
      <c r="X8">
        <v>9395.3154867924059</v>
      </c>
      <c r="Y8" s="3"/>
      <c r="Z8" s="11">
        <f>W8-H8</f>
        <v>6825.6153313241921</v>
      </c>
      <c r="AA8">
        <v>6825.6153313241921</v>
      </c>
    </row>
    <row r="9" spans="1:27" ht="15" x14ac:dyDescent="0.25">
      <c r="A9" s="6" t="s">
        <v>17</v>
      </c>
      <c r="B9" s="7" t="s">
        <v>33</v>
      </c>
      <c r="C9" s="22">
        <v>17</v>
      </c>
      <c r="D9" s="22">
        <v>0.94333434969362395</v>
      </c>
      <c r="E9" s="22">
        <v>0.25030172586745542</v>
      </c>
      <c r="F9" s="22">
        <v>0.98641055003136491</v>
      </c>
      <c r="G9" s="22">
        <v>0.61526146138047633</v>
      </c>
      <c r="H9" s="22">
        <v>6.2046919130270792</v>
      </c>
      <c r="I9" s="22">
        <v>4537.3980000000001</v>
      </c>
      <c r="J9" s="22">
        <v>322</v>
      </c>
      <c r="K9" s="22">
        <v>1.5129999999999999</v>
      </c>
      <c r="L9" s="22">
        <v>289</v>
      </c>
      <c r="M9" s="22">
        <v>1.492</v>
      </c>
      <c r="N9" s="22">
        <v>0</v>
      </c>
      <c r="O9" s="22">
        <v>0</v>
      </c>
      <c r="P9" s="22">
        <v>122.5126298767243</v>
      </c>
      <c r="Q9" s="22">
        <v>96.691540506167883</v>
      </c>
      <c r="R9" s="22">
        <v>62.79582961710782</v>
      </c>
      <c r="S9" s="22">
        <v>468.32100000000003</v>
      </c>
      <c r="T9" s="22">
        <v>96.271000000000001</v>
      </c>
      <c r="U9" s="22">
        <v>197.59899999999999</v>
      </c>
      <c r="V9" s="22">
        <v>409.20600000000002</v>
      </c>
      <c r="W9" s="11">
        <f t="shared" si="0"/>
        <v>6630.8000000000011</v>
      </c>
      <c r="X9">
        <v>6630.8000000000011</v>
      </c>
      <c r="Y9" s="3"/>
      <c r="Z9" s="11">
        <f>W9-I9</f>
        <v>2093.402000000001</v>
      </c>
      <c r="AA9">
        <v>2093.402000000001</v>
      </c>
    </row>
    <row r="10" spans="1:27" ht="15" x14ac:dyDescent="0.25">
      <c r="A10" s="6" t="s">
        <v>40</v>
      </c>
      <c r="B10" s="7" t="s">
        <v>41</v>
      </c>
      <c r="C10" s="22">
        <v>0.73499999999999999</v>
      </c>
      <c r="D10" s="22">
        <v>6.8129703033428394E-3</v>
      </c>
      <c r="E10" s="22">
        <v>1.8077346868205113E-3</v>
      </c>
      <c r="F10" s="22">
        <v>7.1240761946709686E-3</v>
      </c>
      <c r="G10" s="22">
        <v>4.4435549988589952E-3</v>
      </c>
      <c r="H10" s="22">
        <v>4.4811663816306684E-2</v>
      </c>
      <c r="I10" s="22">
        <v>0</v>
      </c>
      <c r="J10" s="22">
        <v>17800.178</v>
      </c>
      <c r="K10" s="22">
        <v>3.4000000000000002E-2</v>
      </c>
      <c r="L10" s="22">
        <v>77.381</v>
      </c>
      <c r="M10" s="22">
        <v>0.19500000000000001</v>
      </c>
      <c r="N10" s="22">
        <v>5.2999999999999999E-2</v>
      </c>
      <c r="O10" s="22">
        <v>2E-3</v>
      </c>
      <c r="P10" s="22">
        <v>0.29455164204403927</v>
      </c>
      <c r="Q10" s="22">
        <v>0.23247115057865894</v>
      </c>
      <c r="R10" s="22">
        <v>0.15097720737730178</v>
      </c>
      <c r="S10" s="22">
        <v>2.0110000000000001</v>
      </c>
      <c r="T10" s="22">
        <v>4.0039999999999996</v>
      </c>
      <c r="U10" s="22">
        <v>21.012</v>
      </c>
      <c r="V10" s="22">
        <v>11.651999999999999</v>
      </c>
      <c r="W10" s="11">
        <f t="shared" si="0"/>
        <v>17917.999999999996</v>
      </c>
      <c r="X10">
        <v>17917.999999999996</v>
      </c>
      <c r="Y10" s="3"/>
      <c r="Z10" s="11">
        <f>W10-J10</f>
        <v>117.82199999999648</v>
      </c>
      <c r="AA10">
        <v>117.82199999999648</v>
      </c>
    </row>
    <row r="11" spans="1:27" ht="15" x14ac:dyDescent="0.25">
      <c r="A11" s="6" t="s">
        <v>19</v>
      </c>
      <c r="B11" s="7" t="s">
        <v>35</v>
      </c>
      <c r="C11" s="22">
        <v>10</v>
      </c>
      <c r="D11" s="22">
        <v>3.3016702239276829E-2</v>
      </c>
      <c r="E11" s="22">
        <v>8.7605604053609416E-3</v>
      </c>
      <c r="F11" s="22">
        <v>3.4524369251097774E-2</v>
      </c>
      <c r="G11" s="22">
        <v>2.1534151148316669E-2</v>
      </c>
      <c r="H11" s="22">
        <v>0.21716421695594779</v>
      </c>
      <c r="I11" s="22">
        <v>0</v>
      </c>
      <c r="J11" s="22">
        <v>74</v>
      </c>
      <c r="K11" s="22">
        <v>4652.5029999999997</v>
      </c>
      <c r="L11" s="22">
        <v>623</v>
      </c>
      <c r="M11" s="22">
        <v>0</v>
      </c>
      <c r="N11" s="22">
        <v>0.317</v>
      </c>
      <c r="O11" s="22">
        <v>9.4250000000000007</v>
      </c>
      <c r="P11" s="22">
        <v>0.43444194991746204</v>
      </c>
      <c r="Q11" s="22">
        <v>0.34287780321336131</v>
      </c>
      <c r="R11" s="22">
        <v>0.22268024686917665</v>
      </c>
      <c r="S11" s="22">
        <v>5.8999999999999997E-2</v>
      </c>
      <c r="T11" s="22">
        <v>2313.5329999999999</v>
      </c>
      <c r="U11" s="22">
        <v>29.774999999999999</v>
      </c>
      <c r="V11" s="22">
        <v>1986.0730000000001</v>
      </c>
      <c r="W11" s="11">
        <f t="shared" si="0"/>
        <v>9700</v>
      </c>
      <c r="X11">
        <v>9700</v>
      </c>
      <c r="Y11" s="3"/>
      <c r="Z11" s="11">
        <f>W11-K11</f>
        <v>5047.4970000000003</v>
      </c>
      <c r="AA11">
        <v>5047.4970000000003</v>
      </c>
    </row>
    <row r="12" spans="1:27" ht="15" x14ac:dyDescent="0.25">
      <c r="A12" s="6" t="s">
        <v>6</v>
      </c>
      <c r="B12" s="7" t="s">
        <v>25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12.47</v>
      </c>
      <c r="K12" s="22">
        <v>2.1000000000000001E-2</v>
      </c>
      <c r="L12" s="22">
        <v>9277.9449999999997</v>
      </c>
      <c r="M12" s="22">
        <v>0</v>
      </c>
      <c r="N12" s="22">
        <v>7.0000000000000007E-2</v>
      </c>
      <c r="O12" s="22">
        <v>0</v>
      </c>
      <c r="P12" s="22">
        <v>4.4313078891581134E-2</v>
      </c>
      <c r="Q12" s="22">
        <v>3.4973535927762853E-2</v>
      </c>
      <c r="R12" s="22">
        <v>2.2713385180656017E-2</v>
      </c>
      <c r="S12" s="22">
        <v>1.7000000000000001E-2</v>
      </c>
      <c r="T12" s="22">
        <v>0.104</v>
      </c>
      <c r="U12" s="22">
        <v>2.1040000000000001</v>
      </c>
      <c r="V12" s="22">
        <v>1.167</v>
      </c>
      <c r="W12" s="11">
        <f t="shared" si="0"/>
        <v>9293.9999999999982</v>
      </c>
      <c r="X12">
        <v>9293.9999999999982</v>
      </c>
      <c r="Y12" s="3"/>
      <c r="Z12" s="11">
        <f>W12-L12</f>
        <v>16.054999999998472</v>
      </c>
      <c r="AA12">
        <v>16.054999999998472</v>
      </c>
    </row>
    <row r="13" spans="1:27" ht="15" x14ac:dyDescent="0.25">
      <c r="A13" s="6" t="s">
        <v>14</v>
      </c>
      <c r="B13" s="7" t="s">
        <v>31</v>
      </c>
      <c r="C13" s="22">
        <v>275</v>
      </c>
      <c r="D13" s="22">
        <v>0</v>
      </c>
      <c r="E13" s="22">
        <v>0</v>
      </c>
      <c r="F13" s="22">
        <v>2</v>
      </c>
      <c r="G13" s="22">
        <v>0</v>
      </c>
      <c r="H13" s="22">
        <v>2</v>
      </c>
      <c r="I13" s="22">
        <v>7.1999999999999995E-2</v>
      </c>
      <c r="J13" s="22">
        <v>683</v>
      </c>
      <c r="K13" s="22">
        <v>2.3559999999999999</v>
      </c>
      <c r="L13" s="22">
        <v>131</v>
      </c>
      <c r="M13" s="22">
        <v>1665.011</v>
      </c>
      <c r="N13" s="22">
        <v>0</v>
      </c>
      <c r="O13" s="22">
        <v>0.64</v>
      </c>
      <c r="P13" s="22">
        <v>82.543970484317796</v>
      </c>
      <c r="Q13" s="22">
        <v>65.146782610538637</v>
      </c>
      <c r="R13" s="22">
        <v>42.30924690514356</v>
      </c>
      <c r="S13" s="22">
        <v>4.5999999999999999E-2</v>
      </c>
      <c r="T13" s="22">
        <v>106.96</v>
      </c>
      <c r="U13" s="22">
        <v>326.17</v>
      </c>
      <c r="V13" s="22">
        <v>549.745</v>
      </c>
      <c r="W13" s="11">
        <f t="shared" si="0"/>
        <v>3933.9999999999995</v>
      </c>
      <c r="X13">
        <v>3933.9999999999995</v>
      </c>
      <c r="Y13" s="3"/>
      <c r="Z13" s="11">
        <f>W13-M13</f>
        <v>2268.9889999999996</v>
      </c>
      <c r="AA13">
        <v>2268.9889999999996</v>
      </c>
    </row>
    <row r="14" spans="1:27" ht="15" x14ac:dyDescent="0.25">
      <c r="A14" s="6" t="s">
        <v>42</v>
      </c>
      <c r="B14" s="7" t="s">
        <v>36</v>
      </c>
      <c r="C14" s="22">
        <v>0.14599999999999999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4344</v>
      </c>
      <c r="K14" s="22">
        <v>287.24299999999999</v>
      </c>
      <c r="L14" s="22">
        <v>843</v>
      </c>
      <c r="M14" s="22">
        <v>3.4000000000000002E-2</v>
      </c>
      <c r="N14" s="22">
        <v>16889.596000000001</v>
      </c>
      <c r="O14" s="22">
        <v>11.163</v>
      </c>
      <c r="P14" s="22">
        <v>0.5</v>
      </c>
      <c r="Q14" s="22">
        <v>0</v>
      </c>
      <c r="R14" s="22">
        <v>1.5</v>
      </c>
      <c r="S14" s="22">
        <v>0</v>
      </c>
      <c r="T14" s="22">
        <v>2919.8989999999999</v>
      </c>
      <c r="U14" s="22">
        <v>213.40199999999999</v>
      </c>
      <c r="V14" s="22">
        <v>3544.5169999999998</v>
      </c>
      <c r="W14" s="11">
        <f t="shared" si="0"/>
        <v>29055</v>
      </c>
      <c r="X14">
        <v>29055</v>
      </c>
      <c r="Y14" s="3"/>
      <c r="Z14" s="11">
        <f>W14-N14</f>
        <v>12165.403999999999</v>
      </c>
      <c r="AA14">
        <v>12165.403999999999</v>
      </c>
    </row>
    <row r="15" spans="1:27" ht="15" x14ac:dyDescent="0.25">
      <c r="A15" s="6" t="s">
        <v>18</v>
      </c>
      <c r="B15" s="7" t="s">
        <v>34</v>
      </c>
      <c r="C15" s="22">
        <v>26</v>
      </c>
      <c r="D15" s="22">
        <v>2.8300030490808719</v>
      </c>
      <c r="E15" s="22">
        <v>0.7509051776023663</v>
      </c>
      <c r="F15" s="22">
        <v>2.9592316500940945</v>
      </c>
      <c r="G15" s="22">
        <v>1.845784384141429</v>
      </c>
      <c r="H15" s="22">
        <v>18.61407573908124</v>
      </c>
      <c r="I15" s="22">
        <v>0.11799999999999999</v>
      </c>
      <c r="J15" s="22">
        <v>72</v>
      </c>
      <c r="K15" s="22">
        <v>25.341999999999999</v>
      </c>
      <c r="L15" s="22">
        <v>743</v>
      </c>
      <c r="M15" s="22">
        <v>6.9000000000000006E-2</v>
      </c>
      <c r="N15" s="22">
        <v>2E-3</v>
      </c>
      <c r="O15" s="22">
        <v>5689.2769999999991</v>
      </c>
      <c r="P15" s="22">
        <v>14.336584347276249</v>
      </c>
      <c r="Q15" s="22">
        <v>11.314967506040922</v>
      </c>
      <c r="R15" s="22">
        <v>7.3484481466828289</v>
      </c>
      <c r="S15" s="22">
        <v>0.14899999999999999</v>
      </c>
      <c r="T15" s="22">
        <v>6902.8190000000004</v>
      </c>
      <c r="U15" s="22">
        <v>15.914999999999999</v>
      </c>
      <c r="V15" s="22">
        <v>2865.3090000000002</v>
      </c>
      <c r="W15" s="11">
        <f t="shared" si="0"/>
        <v>16400.000000000004</v>
      </c>
      <c r="X15">
        <v>16400.000000000004</v>
      </c>
      <c r="Y15" s="3"/>
      <c r="Z15" s="11">
        <f>W15-O15</f>
        <v>10710.723000000005</v>
      </c>
      <c r="AA15">
        <v>10710.723000000005</v>
      </c>
    </row>
    <row r="16" spans="1:27" ht="15" x14ac:dyDescent="0.25">
      <c r="A16" s="6" t="s">
        <v>7</v>
      </c>
      <c r="B16" s="7" t="s">
        <v>26</v>
      </c>
      <c r="C16" s="22">
        <v>1.0350078170652288</v>
      </c>
      <c r="D16" s="22">
        <v>5.7568985713117025</v>
      </c>
      <c r="E16" s="22">
        <v>1.5275195359007154</v>
      </c>
      <c r="F16" s="22">
        <v>6.019780248696204</v>
      </c>
      <c r="G16" s="22">
        <v>3.7547639701181068</v>
      </c>
      <c r="H16" s="22">
        <v>37.865452499568086</v>
      </c>
      <c r="I16" s="22">
        <v>1.1937090156818974E-2</v>
      </c>
      <c r="J16" s="22">
        <v>33.465252751775736</v>
      </c>
      <c r="K16" s="22">
        <v>8.2800625365218317E-3</v>
      </c>
      <c r="L16" s="22">
        <v>24.012181355913313</v>
      </c>
      <c r="M16" s="22">
        <v>2.3460177186811856E-2</v>
      </c>
      <c r="N16" s="22">
        <v>6.7896512799479017E-2</v>
      </c>
      <c r="O16" s="22">
        <v>4.4436335612667167E-2</v>
      </c>
      <c r="P16" s="22">
        <v>782.09165038654464</v>
      </c>
      <c r="Q16" s="22">
        <v>1318.1581910894051</v>
      </c>
      <c r="R16" s="22">
        <v>856.07113862008623</v>
      </c>
      <c r="S16" s="22">
        <v>51.766536975207657</v>
      </c>
      <c r="T16" s="22">
        <v>5.5560599630484235</v>
      </c>
      <c r="U16" s="22">
        <v>4.6271059469718123</v>
      </c>
      <c r="V16" s="22">
        <v>6.4043523699150855</v>
      </c>
      <c r="W16" s="11">
        <f t="shared" si="0"/>
        <v>3138.2679022798202</v>
      </c>
      <c r="X16">
        <v>3138.2679022798202</v>
      </c>
      <c r="Y16" s="2"/>
      <c r="Z16" s="11">
        <f>W16-P16</f>
        <v>2356.1762518932755</v>
      </c>
      <c r="AA16">
        <v>2356.1762518932755</v>
      </c>
    </row>
    <row r="17" spans="1:27" ht="15" x14ac:dyDescent="0.25">
      <c r="A17" s="6" t="s">
        <v>8</v>
      </c>
      <c r="B17" s="7" t="s">
        <v>27</v>
      </c>
      <c r="C17" s="22">
        <v>9.6118721133933676</v>
      </c>
      <c r="D17" s="22">
        <v>53.46295160757974</v>
      </c>
      <c r="E17" s="22">
        <v>14.18571163203335</v>
      </c>
      <c r="F17" s="22">
        <v>55.904271395036872</v>
      </c>
      <c r="G17" s="22">
        <v>34.869602433619008</v>
      </c>
      <c r="H17" s="22">
        <v>351.64747641580567</v>
      </c>
      <c r="I17" s="22">
        <v>0.11085692504113684</v>
      </c>
      <c r="J17" s="22">
        <v>310.78386499971884</v>
      </c>
      <c r="K17" s="22">
        <v>7.6894976907146931E-2</v>
      </c>
      <c r="L17" s="22">
        <v>222.9954330307261</v>
      </c>
      <c r="M17" s="22">
        <v>0.21786910123691633</v>
      </c>
      <c r="N17" s="22">
        <v>0.63053881063860495</v>
      </c>
      <c r="O17" s="22">
        <v>0.41266970940168851</v>
      </c>
      <c r="P17" s="22">
        <v>15510.445417544715</v>
      </c>
      <c r="Q17" s="22">
        <v>3994.0767218946276</v>
      </c>
      <c r="R17" s="22">
        <v>7950.1296209676211</v>
      </c>
      <c r="S17" s="22">
        <v>480.74355087463726</v>
      </c>
      <c r="T17" s="22">
        <v>51.597811087644047</v>
      </c>
      <c r="U17" s="22">
        <v>42.970835470136386</v>
      </c>
      <c r="V17" s="22">
        <v>59.475701471781257</v>
      </c>
      <c r="W17" s="11">
        <f t="shared" si="0"/>
        <v>29144.349672462304</v>
      </c>
      <c r="X17">
        <v>29144.349672462304</v>
      </c>
      <c r="Y17" s="3"/>
      <c r="Z17" s="11">
        <f>W17-Q17</f>
        <v>25150.272950567676</v>
      </c>
      <c r="AA17">
        <v>25150.272950567676</v>
      </c>
    </row>
    <row r="18" spans="1:27" ht="15" x14ac:dyDescent="0.25">
      <c r="A18" s="6" t="s">
        <v>9</v>
      </c>
      <c r="B18" s="7" t="s">
        <v>1</v>
      </c>
      <c r="C18" s="22">
        <v>4.3531200695414025</v>
      </c>
      <c r="D18" s="22">
        <v>24.212832305122415</v>
      </c>
      <c r="E18" s="22">
        <v>6.4245659198986571</v>
      </c>
      <c r="F18" s="22">
        <v>25.318481447929862</v>
      </c>
      <c r="G18" s="22">
        <v>15.79209173613612</v>
      </c>
      <c r="H18" s="22">
        <v>159.25760028124336</v>
      </c>
      <c r="I18" s="22">
        <v>5.0205984802044176E-2</v>
      </c>
      <c r="J18" s="22">
        <v>140.75088224850538</v>
      </c>
      <c r="K18" s="22">
        <v>3.4824960556331226E-2</v>
      </c>
      <c r="L18" s="22">
        <v>100.99238561336054</v>
      </c>
      <c r="M18" s="22">
        <v>9.8670721576271797E-2</v>
      </c>
      <c r="N18" s="22">
        <v>0.28556467656191603</v>
      </c>
      <c r="O18" s="22">
        <v>0.18689395498564423</v>
      </c>
      <c r="P18" s="22">
        <v>7024.5245086603209</v>
      </c>
      <c r="Q18" s="22">
        <v>5044.0169454295501</v>
      </c>
      <c r="R18" s="22">
        <v>365.39380540713137</v>
      </c>
      <c r="S18" s="22">
        <v>217.72391215015497</v>
      </c>
      <c r="T18" s="22">
        <v>23.368128949307525</v>
      </c>
      <c r="U18" s="22">
        <v>19.461058582891795</v>
      </c>
      <c r="V18" s="22">
        <v>26.935946158303654</v>
      </c>
      <c r="W18" s="11">
        <f t="shared" si="0"/>
        <v>13199.182425257881</v>
      </c>
      <c r="X18">
        <v>13199.182425257881</v>
      </c>
      <c r="Y18" s="3"/>
      <c r="Z18" s="11">
        <f>W18-R18</f>
        <v>12833.788619850749</v>
      </c>
      <c r="AA18">
        <v>12833.788619850749</v>
      </c>
    </row>
    <row r="19" spans="1:27" ht="15" x14ac:dyDescent="0.25">
      <c r="A19" s="6" t="s">
        <v>43</v>
      </c>
      <c r="B19" s="7" t="s">
        <v>37</v>
      </c>
      <c r="C19" s="22">
        <v>0.252</v>
      </c>
      <c r="D19" s="22">
        <v>0.41318044516580726</v>
      </c>
      <c r="E19" s="22">
        <v>0.10963215592994546</v>
      </c>
      <c r="F19" s="22">
        <v>0.43204782091373783</v>
      </c>
      <c r="G19" s="22">
        <v>0.26948452008464863</v>
      </c>
      <c r="H19" s="22">
        <v>2.7176550579058607</v>
      </c>
      <c r="I19" s="22">
        <v>2.2189999999999999</v>
      </c>
      <c r="J19" s="22">
        <v>128.602</v>
      </c>
      <c r="K19" s="22">
        <v>0</v>
      </c>
      <c r="L19" s="22">
        <v>1.556</v>
      </c>
      <c r="M19" s="22">
        <v>1.0529999999999999</v>
      </c>
      <c r="N19" s="22">
        <v>0.20300000000000001</v>
      </c>
      <c r="O19" s="22">
        <v>0.122</v>
      </c>
      <c r="P19" s="22">
        <v>185.47803944606176</v>
      </c>
      <c r="Q19" s="22">
        <v>146.3861920370932</v>
      </c>
      <c r="R19" s="22">
        <v>95.069768516845073</v>
      </c>
      <c r="S19" s="22">
        <v>2050.6229999999996</v>
      </c>
      <c r="T19" s="22">
        <v>1.2689999999999999</v>
      </c>
      <c r="U19" s="22">
        <v>3.4550000000000001</v>
      </c>
      <c r="V19" s="22">
        <v>0.35099999999999998</v>
      </c>
      <c r="W19" s="11">
        <f t="shared" si="0"/>
        <v>2620.5809999999997</v>
      </c>
      <c r="X19">
        <v>2620.5809999999997</v>
      </c>
      <c r="Y19" s="3"/>
      <c r="Z19" s="11">
        <f>W19-S19</f>
        <v>569.95800000000008</v>
      </c>
      <c r="AA19">
        <v>569.95800000000008</v>
      </c>
    </row>
    <row r="20" spans="1:27" ht="15" x14ac:dyDescent="0.25">
      <c r="A20" s="6" t="s">
        <v>44</v>
      </c>
      <c r="B20" s="7" t="s">
        <v>0</v>
      </c>
      <c r="C20" s="22">
        <v>245.13</v>
      </c>
      <c r="D20" s="22">
        <v>0.36978706507990061</v>
      </c>
      <c r="E20" s="22">
        <v>9.8118276540042529E-2</v>
      </c>
      <c r="F20" s="22">
        <v>0.3866729356122951</v>
      </c>
      <c r="G20" s="22">
        <v>0.24118249286114674</v>
      </c>
      <c r="H20" s="22">
        <v>2.4322392299066151</v>
      </c>
      <c r="I20" s="22">
        <v>1.2E-2</v>
      </c>
      <c r="J20" s="22">
        <v>215.54300000000001</v>
      </c>
      <c r="K20" s="22">
        <v>66.216999999999999</v>
      </c>
      <c r="L20" s="22">
        <v>881.81399999999996</v>
      </c>
      <c r="M20" s="22">
        <v>0.58299999999999996</v>
      </c>
      <c r="N20" s="22">
        <v>6.36</v>
      </c>
      <c r="O20" s="22">
        <v>144.685</v>
      </c>
      <c r="P20" s="22">
        <v>64.872175287525195</v>
      </c>
      <c r="Q20" s="22">
        <v>51.199542209228746</v>
      </c>
      <c r="R20" s="22">
        <v>33.251282503246067</v>
      </c>
      <c r="S20" s="22">
        <v>32.21</v>
      </c>
      <c r="T20" s="22">
        <v>71846.697000000015</v>
      </c>
      <c r="U20" s="22">
        <v>6.444</v>
      </c>
      <c r="V20" s="22">
        <v>156.267</v>
      </c>
      <c r="W20" s="11">
        <f t="shared" si="0"/>
        <v>73754.813000000024</v>
      </c>
      <c r="X20">
        <v>73754.813000000024</v>
      </c>
      <c r="Y20" s="2"/>
      <c r="Z20" s="11">
        <f>W20-T20</f>
        <v>1908.1160000000091</v>
      </c>
      <c r="AA20">
        <v>1908.1160000000091</v>
      </c>
    </row>
    <row r="21" spans="1:27" ht="15" x14ac:dyDescent="0.25">
      <c r="A21" s="6" t="s">
        <v>45</v>
      </c>
      <c r="B21" s="7" t="s">
        <v>38</v>
      </c>
      <c r="C21" s="22">
        <v>0.47699999999999998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20.055</v>
      </c>
      <c r="K21" s="22">
        <v>0</v>
      </c>
      <c r="L21" s="22">
        <v>17.588999999999999</v>
      </c>
      <c r="M21" s="22">
        <v>0.38400000000000001</v>
      </c>
      <c r="N21" s="22">
        <v>0</v>
      </c>
      <c r="O21" s="22">
        <v>0</v>
      </c>
      <c r="P21" s="22">
        <v>0.3953421744248905</v>
      </c>
      <c r="Q21" s="22">
        <v>0.31201880092415879</v>
      </c>
      <c r="R21" s="22">
        <v>0.20263902465095074</v>
      </c>
      <c r="S21" s="22">
        <v>23.917000000000002</v>
      </c>
      <c r="T21" s="22">
        <v>131.221</v>
      </c>
      <c r="U21" s="22">
        <v>5946.9080000000004</v>
      </c>
      <c r="V21" s="22">
        <v>6.5389999999999997</v>
      </c>
      <c r="W21" s="11">
        <f t="shared" si="0"/>
        <v>6148</v>
      </c>
      <c r="X21">
        <v>6148</v>
      </c>
      <c r="Y21" s="3"/>
      <c r="Z21" s="11">
        <f>W21-U21</f>
        <v>201.09199999999964</v>
      </c>
      <c r="AA21">
        <v>201.09199999999964</v>
      </c>
    </row>
    <row r="22" spans="1:27" ht="15" x14ac:dyDescent="0.25">
      <c r="A22" s="6" t="s">
        <v>46</v>
      </c>
      <c r="B22" s="7" t="s">
        <v>39</v>
      </c>
      <c r="C22" s="22">
        <v>0.309</v>
      </c>
      <c r="D22" s="22">
        <v>9.2237136414487671E-3</v>
      </c>
      <c r="E22" s="22">
        <v>2.4473946529262307E-3</v>
      </c>
      <c r="F22" s="22">
        <v>9.6449031558622344E-3</v>
      </c>
      <c r="G22" s="22">
        <v>6.0158898446091022E-3</v>
      </c>
      <c r="H22" s="22">
        <v>6.0668098705153668E-2</v>
      </c>
      <c r="I22" s="22">
        <v>0</v>
      </c>
      <c r="J22" s="22">
        <v>10.962999999999999</v>
      </c>
      <c r="K22" s="22">
        <v>5.8999999999999997E-2</v>
      </c>
      <c r="L22" s="22">
        <v>0.84599999999999997</v>
      </c>
      <c r="M22" s="22">
        <v>2.1</v>
      </c>
      <c r="N22" s="22">
        <v>2.5999999999999999E-2</v>
      </c>
      <c r="O22" s="22">
        <v>1.4059999999999999</v>
      </c>
      <c r="P22" s="22">
        <v>0.26848512504899158</v>
      </c>
      <c r="Q22" s="22">
        <v>0.21189848238585729</v>
      </c>
      <c r="R22" s="22">
        <v>0.13761639256515115</v>
      </c>
      <c r="S22" s="22">
        <v>153.41300000000001</v>
      </c>
      <c r="T22" s="22">
        <v>3500.4540000000002</v>
      </c>
      <c r="U22" s="22">
        <v>63.152999999999999</v>
      </c>
      <c r="V22" s="22">
        <v>33894.222999999998</v>
      </c>
      <c r="W22" s="11">
        <f t="shared" si="0"/>
        <v>37627.657999999996</v>
      </c>
      <c r="X22">
        <v>37627.657999999996</v>
      </c>
      <c r="Z22" s="11">
        <f>W22-V22</f>
        <v>3733.4349999999977</v>
      </c>
      <c r="AA22">
        <v>3733.4349999999977</v>
      </c>
    </row>
    <row r="23" spans="1:27" x14ac:dyDescent="0.2">
      <c r="C23" s="98">
        <f>SUM(C4:C22)</f>
        <v>656.04899999999986</v>
      </c>
      <c r="D23" s="98">
        <f>SUM(D5:D22)+SUM(D3)</f>
        <v>1629.2256983877387</v>
      </c>
      <c r="E23" s="98">
        <f>SUM(E6:E22)+SUM(E3:E4)</f>
        <v>289.19330919728384</v>
      </c>
      <c r="F23" s="98">
        <f>SUM(F7:F22)+SUM(F3:F5)</f>
        <v>1705.3693721123068</v>
      </c>
      <c r="G23" s="98">
        <f>SUM(G8:G22)+SUM(G3:G6)</f>
        <v>1103.178784894862</v>
      </c>
      <c r="H23" s="98">
        <f>SUM(H9:H22)+SUM(H3:H7)</f>
        <v>6797.4651543254658</v>
      </c>
      <c r="I23" s="98">
        <f>SUM(I10:I22)+SUM(I3:I8)</f>
        <v>8.3419999999999987</v>
      </c>
      <c r="J23" s="98">
        <f>SUM(J11:J22)+SUM(J3:J9)</f>
        <v>10378.741999999998</v>
      </c>
      <c r="K23" s="98">
        <f>SUM(K12:K22)+SUM(K3:K10)</f>
        <v>384.62200000000001</v>
      </c>
      <c r="L23" s="98">
        <f>SUM(L13:L22)+SUM(L3:L11)</f>
        <v>6270.8259999999991</v>
      </c>
      <c r="M23" s="98">
        <f>SUM(M14:M22)+SUM(M3:M12)</f>
        <v>42.843999999999994</v>
      </c>
      <c r="N23" s="98">
        <f>SUM(N15:N22)+SUM(N3:N13)</f>
        <v>8.0920000000000005</v>
      </c>
      <c r="O23" s="98">
        <f>SUM(O16:O22)+SUM(O3:O14)</f>
        <v>171.32599999999999</v>
      </c>
      <c r="P23" s="98">
        <f>SUM(P17:P22)+SUM(P3:P15)</f>
        <v>29472.015558288935</v>
      </c>
      <c r="Q23" s="98">
        <f>SUM(Q18:Q22)+SUM(Q3:Q16)</f>
        <v>11836.755868582295</v>
      </c>
      <c r="R23" s="98">
        <f>SUM(R19:R22)+SUM(R3:R17)</f>
        <v>12363.415395440463</v>
      </c>
      <c r="S23" s="98">
        <f>SUM(S20:S22)+SUM(S3:S18)</f>
        <v>1448.9590000000001</v>
      </c>
      <c r="T23" s="98">
        <f>SUM(T21:T22)+SUM(T3:T19)</f>
        <v>16436.096000000001</v>
      </c>
      <c r="U23" s="98">
        <f>SUM(U22)+SUM(U3:U20)</f>
        <v>1114.8059999999998</v>
      </c>
      <c r="V23" s="98">
        <f>SUM(V3:V21)</f>
        <v>9817.0020000000004</v>
      </c>
      <c r="W23" s="11"/>
    </row>
    <row r="24" spans="1:27" x14ac:dyDescent="0.2">
      <c r="C24">
        <v>656.04899999999986</v>
      </c>
      <c r="D24">
        <v>1629.2256983877387</v>
      </c>
      <c r="E24">
        <v>289.19330919728384</v>
      </c>
      <c r="F24">
        <v>1705.3693721123068</v>
      </c>
      <c r="G24">
        <v>1103.178784894862</v>
      </c>
      <c r="H24">
        <v>6797.4651543254658</v>
      </c>
      <c r="I24">
        <v>8.3419999999999987</v>
      </c>
      <c r="J24">
        <v>10378.741999999998</v>
      </c>
      <c r="K24">
        <v>384.62200000000001</v>
      </c>
      <c r="L24">
        <v>6270.8259999999991</v>
      </c>
      <c r="M24">
        <v>42.843999999999994</v>
      </c>
      <c r="N24">
        <v>8.0920000000000005</v>
      </c>
      <c r="O24">
        <v>171.32599999999999</v>
      </c>
      <c r="P24">
        <v>29472.015558288935</v>
      </c>
      <c r="Q24">
        <v>11836.755868582295</v>
      </c>
      <c r="R24">
        <v>12363.415395440463</v>
      </c>
      <c r="S24">
        <v>1448.9590000000001</v>
      </c>
      <c r="T24">
        <v>16436.096000000001</v>
      </c>
      <c r="U24">
        <v>1114.8059999999998</v>
      </c>
      <c r="V24">
        <v>9817.0020000000004</v>
      </c>
    </row>
    <row r="26" spans="1:27" x14ac:dyDescent="0.2">
      <c r="C26" s="11">
        <f t="shared" ref="C26:V26" si="1">SUM(C3:C22)</f>
        <v>4394.3549999999996</v>
      </c>
      <c r="D26" s="11">
        <f t="shared" si="1"/>
        <v>1685.72536735022</v>
      </c>
      <c r="E26" s="11">
        <f t="shared" si="1"/>
        <v>1942.9370448697084</v>
      </c>
      <c r="F26" s="11">
        <f t="shared" si="1"/>
        <v>1771.4509782831717</v>
      </c>
      <c r="G26" s="11">
        <f t="shared" si="1"/>
        <v>1492.0342997032208</v>
      </c>
      <c r="H26" s="11">
        <f t="shared" si="1"/>
        <v>9367.1653097936796</v>
      </c>
      <c r="I26" s="11">
        <f t="shared" si="1"/>
        <v>4545.74</v>
      </c>
      <c r="J26" s="11">
        <f t="shared" si="1"/>
        <v>28178.920000000002</v>
      </c>
      <c r="K26" s="11">
        <f t="shared" si="1"/>
        <v>5037.125</v>
      </c>
      <c r="L26" s="11">
        <f t="shared" si="1"/>
        <v>15548.770999999999</v>
      </c>
      <c r="M26" s="11">
        <f t="shared" si="1"/>
        <v>1707.855</v>
      </c>
      <c r="N26" s="11">
        <f t="shared" si="1"/>
        <v>16897.688000000002</v>
      </c>
      <c r="O26" s="11">
        <f t="shared" si="1"/>
        <v>5860.6030000000001</v>
      </c>
      <c r="P26" s="11">
        <f t="shared" si="1"/>
        <v>30254.107208675483</v>
      </c>
      <c r="Q26" s="11">
        <f t="shared" si="1"/>
        <v>15830.832590476924</v>
      </c>
      <c r="R26" s="11">
        <f t="shared" si="1"/>
        <v>12728.809200847594</v>
      </c>
      <c r="S26" s="11">
        <f t="shared" si="1"/>
        <v>3499.5819999999994</v>
      </c>
      <c r="T26" s="11">
        <f t="shared" si="1"/>
        <v>88282.79300000002</v>
      </c>
      <c r="U26" s="11">
        <f t="shared" si="1"/>
        <v>7061.7139999999999</v>
      </c>
      <c r="V26" s="11">
        <f t="shared" si="1"/>
        <v>43711.224999999999</v>
      </c>
    </row>
    <row r="27" spans="1:27" x14ac:dyDescent="0.2">
      <c r="B27" s="2"/>
      <c r="C27" s="2">
        <v>4394.3549999999996</v>
      </c>
      <c r="D27" s="3">
        <v>1685.72536735022</v>
      </c>
      <c r="E27" s="3">
        <v>1942.9370448697084</v>
      </c>
      <c r="F27" s="3">
        <v>1771.4509782831717</v>
      </c>
      <c r="G27" s="3">
        <v>1492.0342997032208</v>
      </c>
      <c r="H27" s="3">
        <v>9367.1653097936796</v>
      </c>
      <c r="I27" s="3">
        <v>4545.74</v>
      </c>
      <c r="J27" s="3">
        <v>28178.920000000002</v>
      </c>
      <c r="K27" s="3">
        <v>5037.125</v>
      </c>
      <c r="L27" s="3">
        <v>15548.770999999999</v>
      </c>
      <c r="M27" s="3">
        <v>1707.855</v>
      </c>
      <c r="N27" s="3">
        <v>16897.688000000002</v>
      </c>
      <c r="O27" s="3">
        <v>5860.6030000000001</v>
      </c>
      <c r="P27" s="2">
        <v>30254.107208675483</v>
      </c>
      <c r="Q27" s="3">
        <v>15830.832590476924</v>
      </c>
      <c r="R27" s="3">
        <v>12728.809200847594</v>
      </c>
      <c r="S27" s="3">
        <v>3499.5819999999994</v>
      </c>
      <c r="T27" s="2">
        <v>88282.79300000002</v>
      </c>
      <c r="U27" s="3">
        <v>7061.7139999999999</v>
      </c>
      <c r="V27">
        <v>43711.224999999999</v>
      </c>
    </row>
    <row r="29" spans="1:27" x14ac:dyDescent="0.2">
      <c r="B29" t="s">
        <v>81</v>
      </c>
      <c r="C29" s="11">
        <f>SUM(C4:C22)</f>
        <v>656.04899999999986</v>
      </c>
      <c r="D29" s="11">
        <f>SUM(D5:D22)+SUM(D3)</f>
        <v>1629.2256983877387</v>
      </c>
      <c r="E29" s="11">
        <f>SUM(E6:E22)+SUM(E3:E4)</f>
        <v>289.19330919728384</v>
      </c>
      <c r="F29" s="11">
        <f>SUM(F7:F26)+SUM(F3:F5)</f>
        <v>6887.5590946200928</v>
      </c>
      <c r="G29" s="11">
        <f>SUM(G8:G22)+SUM(G3:G6)</f>
        <v>1103.178784894862</v>
      </c>
      <c r="H29" s="11">
        <f>SUM(H9:H22)+SUM(H3:H7)</f>
        <v>6797.4651543254658</v>
      </c>
      <c r="I29" s="11">
        <f>SUM(I10:I22)+SUM(I3:I8)</f>
        <v>8.3419999999999987</v>
      </c>
      <c r="J29" s="11">
        <f>SUM(J11:J22)+SUM(J3:J9)</f>
        <v>10378.741999999998</v>
      </c>
      <c r="K29" s="11">
        <f>SUM(K12:K22)+SUM(K3:K10)</f>
        <v>384.62200000000001</v>
      </c>
      <c r="L29" s="11">
        <f>SUM(L13:L22)+SUM(L3:L11)</f>
        <v>6270.8259999999991</v>
      </c>
      <c r="M29" s="11">
        <f>SUM(M14:M22)+SUM(M3:M12)</f>
        <v>42.843999999999994</v>
      </c>
      <c r="N29" s="11">
        <f>SUM(N15:N22)+SUM(N3:N13)</f>
        <v>8.0920000000000005</v>
      </c>
      <c r="O29" s="11">
        <f>SUM(O16:O22)+SUM(O3:O14)</f>
        <v>171.32599999999999</v>
      </c>
      <c r="P29" s="11">
        <f>SUM(P17:P22)+SUM(P3:P15)</f>
        <v>29472.015558288935</v>
      </c>
      <c r="Q29" s="11">
        <f>SUM(Q18:Q22)+SUM(Q3:Q16)</f>
        <v>11836.755868582295</v>
      </c>
      <c r="R29" s="11">
        <f>SUM(R19:R22)+SUM(R3:R17)</f>
        <v>12363.415395440463</v>
      </c>
      <c r="S29" s="11">
        <f>SUM(S20:S22)+SUM(S3:S18)</f>
        <v>1448.9590000000001</v>
      </c>
      <c r="T29" s="11">
        <f>SUM(T21:T22)+SUM(T3:T19)</f>
        <v>16436.096000000001</v>
      </c>
      <c r="U29" s="11">
        <f>SUM(U22)+SUM(U3:U20)</f>
        <v>1114.8059999999998</v>
      </c>
      <c r="V29" s="11">
        <f>+SUM(V3:V21)</f>
        <v>9817.0020000000004</v>
      </c>
    </row>
    <row r="30" spans="1:27" x14ac:dyDescent="0.2">
      <c r="C30">
        <v>656.04899999999986</v>
      </c>
      <c r="D30">
        <v>1629.2256983877387</v>
      </c>
      <c r="E30">
        <v>289.19330919728384</v>
      </c>
      <c r="F30">
        <v>3476.8203503954783</v>
      </c>
      <c r="G30">
        <v>1103.178784894862</v>
      </c>
      <c r="H30">
        <v>6797.4651543254658</v>
      </c>
      <c r="I30">
        <v>8.3419999999999987</v>
      </c>
      <c r="J30">
        <v>10378.741999999998</v>
      </c>
      <c r="K30">
        <v>384.62200000000001</v>
      </c>
      <c r="L30">
        <v>6270.8259999999991</v>
      </c>
      <c r="M30">
        <v>42.843999999999994</v>
      </c>
      <c r="N30">
        <v>8.0920000000000005</v>
      </c>
      <c r="O30">
        <v>171.32599999999999</v>
      </c>
      <c r="P30">
        <v>29472.015558288935</v>
      </c>
      <c r="Q30">
        <v>11836.755868582295</v>
      </c>
      <c r="R30">
        <v>12363.415395440463</v>
      </c>
      <c r="S30">
        <v>1448.9590000000001</v>
      </c>
      <c r="T30">
        <v>16436.096000000001</v>
      </c>
      <c r="U30">
        <v>1114.8059999999998</v>
      </c>
      <c r="V30">
        <v>9817.0020000000004</v>
      </c>
    </row>
  </sheetData>
  <pageMargins left="0.7" right="0.7" top="0.75" bottom="0.75" header="0.3" footer="0.3"/>
  <pageSetup orientation="portrait" horizontalDpi="4294967292" verticalDpi="429496729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0"/>
  <sheetViews>
    <sheetView topLeftCell="B1" zoomScale="80" zoomScaleNormal="80" workbookViewId="0">
      <selection activeCell="L48" sqref="L48"/>
    </sheetView>
  </sheetViews>
  <sheetFormatPr defaultColWidth="8.85546875" defaultRowHeight="12.75" x14ac:dyDescent="0.2"/>
  <cols>
    <col min="1" max="1" width="18.42578125" customWidth="1"/>
    <col min="2" max="2" width="10.7109375" customWidth="1"/>
    <col min="3" max="22" width="10.85546875" customWidth="1"/>
    <col min="23" max="23" width="17.7109375" bestFit="1" customWidth="1"/>
    <col min="25" max="25" width="12.85546875" customWidth="1"/>
  </cols>
  <sheetData>
    <row r="2" spans="1:25" x14ac:dyDescent="0.2">
      <c r="C2" s="7" t="s">
        <v>32</v>
      </c>
      <c r="D2" s="7" t="s">
        <v>3</v>
      </c>
      <c r="E2" s="7" t="s">
        <v>2</v>
      </c>
      <c r="F2" s="7" t="s">
        <v>28</v>
      </c>
      <c r="G2" s="7" t="s">
        <v>29</v>
      </c>
      <c r="H2" s="7" t="s">
        <v>30</v>
      </c>
      <c r="I2" s="7" t="s">
        <v>33</v>
      </c>
      <c r="J2" s="7" t="s">
        <v>41</v>
      </c>
      <c r="K2" s="7" t="s">
        <v>35</v>
      </c>
      <c r="L2" s="7" t="s">
        <v>25</v>
      </c>
      <c r="M2" s="7" t="s">
        <v>31</v>
      </c>
      <c r="N2" s="7" t="s">
        <v>36</v>
      </c>
      <c r="O2" s="7" t="s">
        <v>34</v>
      </c>
      <c r="P2" s="7" t="s">
        <v>26</v>
      </c>
      <c r="Q2" s="7" t="s">
        <v>27</v>
      </c>
      <c r="R2" s="7" t="s">
        <v>1</v>
      </c>
      <c r="S2" s="7" t="s">
        <v>37</v>
      </c>
      <c r="T2" s="7" t="s">
        <v>0</v>
      </c>
      <c r="U2" s="7" t="s">
        <v>38</v>
      </c>
      <c r="V2" s="7" t="s">
        <v>39</v>
      </c>
      <c r="W2" s="97" t="s">
        <v>82</v>
      </c>
      <c r="X2" s="97" t="s">
        <v>81</v>
      </c>
    </row>
    <row r="3" spans="1:25" ht="15.75" x14ac:dyDescent="0.25">
      <c r="A3" s="6" t="s">
        <v>16</v>
      </c>
      <c r="B3" s="7" t="s">
        <v>32</v>
      </c>
      <c r="C3" s="24">
        <v>8188.4978774025731</v>
      </c>
      <c r="D3" s="24">
        <v>0</v>
      </c>
      <c r="E3" s="24">
        <v>0</v>
      </c>
      <c r="F3" s="24">
        <v>0</v>
      </c>
      <c r="G3" s="24">
        <v>0</v>
      </c>
      <c r="H3" s="24">
        <v>0</v>
      </c>
      <c r="I3" s="24">
        <v>0</v>
      </c>
      <c r="J3" s="24">
        <v>615.24357964596061</v>
      </c>
      <c r="K3" s="24">
        <v>0</v>
      </c>
      <c r="L3" s="24">
        <v>1.5792348568452466</v>
      </c>
      <c r="M3" s="24">
        <v>3.9480871421131158E-2</v>
      </c>
      <c r="N3" s="24">
        <v>0</v>
      </c>
      <c r="O3" s="24">
        <v>0</v>
      </c>
      <c r="P3" s="24">
        <v>0</v>
      </c>
      <c r="Q3" s="24">
        <v>0</v>
      </c>
      <c r="R3" s="24">
        <v>0</v>
      </c>
      <c r="S3" s="24">
        <v>0</v>
      </c>
      <c r="T3" s="24">
        <v>0.65801452368551938</v>
      </c>
      <c r="U3" s="24">
        <v>166.82642218998973</v>
      </c>
      <c r="V3" s="24">
        <v>15.155390509524882</v>
      </c>
      <c r="W3" s="98">
        <f>SUM(C3:V3)-C3</f>
        <v>799.50212259742693</v>
      </c>
      <c r="X3" s="11">
        <f>C23</f>
        <v>7.842693887761925</v>
      </c>
      <c r="Y3" s="109">
        <f>SUM(C3:V3)</f>
        <v>8988</v>
      </c>
    </row>
    <row r="4" spans="1:25" ht="15.75" x14ac:dyDescent="0.25">
      <c r="A4" s="6" t="s">
        <v>11</v>
      </c>
      <c r="B4" s="7" t="s">
        <v>3</v>
      </c>
      <c r="C4" s="24">
        <v>0</v>
      </c>
      <c r="D4" s="24">
        <v>9500.2431223294498</v>
      </c>
      <c r="E4" s="24">
        <v>0</v>
      </c>
      <c r="F4" s="24">
        <v>0</v>
      </c>
      <c r="G4" s="24">
        <v>0</v>
      </c>
      <c r="H4" s="24">
        <v>0</v>
      </c>
      <c r="I4" s="24">
        <v>0</v>
      </c>
      <c r="J4" s="24">
        <v>1260.9610468633171</v>
      </c>
      <c r="K4" s="24">
        <v>0</v>
      </c>
      <c r="L4" s="24">
        <v>857.15328304637387</v>
      </c>
      <c r="M4" s="24">
        <v>0</v>
      </c>
      <c r="N4" s="24">
        <v>0</v>
      </c>
      <c r="O4" s="24">
        <v>0</v>
      </c>
      <c r="P4" s="24">
        <v>591.97617717922515</v>
      </c>
      <c r="Q4" s="24">
        <v>0</v>
      </c>
      <c r="R4" s="24">
        <v>0</v>
      </c>
      <c r="S4" s="24">
        <v>0</v>
      </c>
      <c r="T4" s="24">
        <v>0</v>
      </c>
      <c r="U4" s="24">
        <v>99.075510824974913</v>
      </c>
      <c r="V4" s="24">
        <v>6.6050340549983275</v>
      </c>
      <c r="W4" s="98">
        <f>SUM(C4:V4)-D4</f>
        <v>2815.7710519688881</v>
      </c>
      <c r="X4" s="11">
        <f>D23</f>
        <v>53.303202383089229</v>
      </c>
      <c r="Y4" s="109">
        <f t="shared" ref="Y4:Y23" si="0">SUM(C4:V4)</f>
        <v>12316.014174298338</v>
      </c>
    </row>
    <row r="5" spans="1:25" ht="15.75" x14ac:dyDescent="0.25">
      <c r="A5" s="6" t="s">
        <v>10</v>
      </c>
      <c r="B5" s="7" t="s">
        <v>2</v>
      </c>
      <c r="C5" s="24">
        <v>0</v>
      </c>
      <c r="D5" s="24">
        <v>0</v>
      </c>
      <c r="E5" s="24">
        <v>47774.465938546811</v>
      </c>
      <c r="F5" s="24">
        <v>299.58376201775042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98">
        <f>SUM(C5:V5)-E5</f>
        <v>299.58376201774809</v>
      </c>
      <c r="X5" s="11">
        <f>E23</f>
        <v>14.214187302153732</v>
      </c>
      <c r="Y5" s="109">
        <f t="shared" si="0"/>
        <v>48074.049700564559</v>
      </c>
    </row>
    <row r="6" spans="1:25" ht="15.75" x14ac:dyDescent="0.25">
      <c r="A6" s="6" t="s">
        <v>12</v>
      </c>
      <c r="B6" s="7" t="s">
        <v>28</v>
      </c>
      <c r="C6" s="24">
        <v>0</v>
      </c>
      <c r="D6" s="24">
        <v>0</v>
      </c>
      <c r="E6" s="24">
        <v>0</v>
      </c>
      <c r="F6" s="24">
        <v>13311.324112575141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0.61376801769603284</v>
      </c>
      <c r="T6" s="24">
        <v>0</v>
      </c>
      <c r="U6" s="24">
        <v>85.752730285148857</v>
      </c>
      <c r="V6" s="24">
        <v>5.5625648358385016</v>
      </c>
      <c r="W6" s="98">
        <f>SUM(C6:V6)-F6</f>
        <v>91.929063138682977</v>
      </c>
      <c r="X6" s="11">
        <f>F23</f>
        <v>355.60804959867528</v>
      </c>
      <c r="Y6" s="109">
        <f t="shared" si="0"/>
        <v>13403.253175713824</v>
      </c>
    </row>
    <row r="7" spans="1:25" ht="15.75" x14ac:dyDescent="0.25">
      <c r="A7" s="6" t="s">
        <v>13</v>
      </c>
      <c r="B7" s="7" t="s">
        <v>29</v>
      </c>
      <c r="C7" s="24">
        <v>0</v>
      </c>
      <c r="D7" s="24">
        <v>0</v>
      </c>
      <c r="E7" s="24">
        <v>0</v>
      </c>
      <c r="F7" s="24">
        <v>0</v>
      </c>
      <c r="G7" s="25">
        <v>9387.5575734798749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98">
        <f>SUM(C7:V7)-G7</f>
        <v>0</v>
      </c>
      <c r="X7" s="11">
        <f>G23</f>
        <v>72.690506687828019</v>
      </c>
      <c r="Y7" s="109">
        <f t="shared" si="0"/>
        <v>9387.5575734798749</v>
      </c>
    </row>
    <row r="8" spans="1:25" ht="15.75" x14ac:dyDescent="0.25">
      <c r="A8" s="6" t="s">
        <v>15</v>
      </c>
      <c r="B8" s="7" t="s">
        <v>30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28063.295028999863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1.2939623997800818</v>
      </c>
      <c r="T8" s="24">
        <v>0</v>
      </c>
      <c r="U8" s="24">
        <v>180.78623432350034</v>
      </c>
      <c r="V8" s="24">
        <v>11.727150220262134</v>
      </c>
      <c r="W8" s="98">
        <f>SUM(C8:V8)-H8</f>
        <v>193.80734694354396</v>
      </c>
      <c r="X8" s="11">
        <f>H23</f>
        <v>1497.3301522785478</v>
      </c>
      <c r="Y8" s="109">
        <f t="shared" si="0"/>
        <v>28257.102375943407</v>
      </c>
    </row>
    <row r="9" spans="1:25" ht="15.75" x14ac:dyDescent="0.25">
      <c r="A9" s="6" t="s">
        <v>17</v>
      </c>
      <c r="B9" s="7" t="s">
        <v>33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15460.355092265361</v>
      </c>
      <c r="J9" s="24">
        <v>18.555040055676422</v>
      </c>
      <c r="K9" s="24">
        <v>0</v>
      </c>
      <c r="L9" s="24">
        <v>13.767839721311905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30.306565424271486</v>
      </c>
      <c r="T9" s="24">
        <v>0</v>
      </c>
      <c r="U9" s="24">
        <v>1.5462533379730352E-2</v>
      </c>
      <c r="V9" s="24">
        <v>0</v>
      </c>
      <c r="W9" s="98">
        <f>SUM(C9:V9)-I9</f>
        <v>62.644907734638764</v>
      </c>
      <c r="X9" s="11">
        <f>I23</f>
        <v>11.80210725168763</v>
      </c>
      <c r="Y9" s="109">
        <f t="shared" si="0"/>
        <v>15523</v>
      </c>
    </row>
    <row r="10" spans="1:25" ht="15.75" x14ac:dyDescent="0.25">
      <c r="A10" s="6" t="s">
        <v>40</v>
      </c>
      <c r="B10" s="7" t="s">
        <v>41</v>
      </c>
      <c r="C10" s="24">
        <v>1.9604296290592516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37573.584862330288</v>
      </c>
      <c r="K10" s="24">
        <v>0</v>
      </c>
      <c r="L10" s="24">
        <v>0.68649592180923258</v>
      </c>
      <c r="M10" s="24">
        <v>3.4555163849458019E-3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22.439547484440546</v>
      </c>
      <c r="V10" s="24">
        <v>14.225209118026884</v>
      </c>
      <c r="W10" s="98">
        <f>SUM(C10:V10)-J10</f>
        <v>39.315137669720571</v>
      </c>
      <c r="X10" s="11">
        <f>J23</f>
        <v>11959.213503103267</v>
      </c>
      <c r="Y10" s="109">
        <f t="shared" si="0"/>
        <v>37612.900000000009</v>
      </c>
    </row>
    <row r="11" spans="1:25" ht="15.75" x14ac:dyDescent="0.25">
      <c r="A11" s="6" t="s">
        <v>19</v>
      </c>
      <c r="B11" s="7" t="s">
        <v>35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0.49647767387311204</v>
      </c>
      <c r="K11" s="24">
        <v>18613.810295952269</v>
      </c>
      <c r="L11" s="24">
        <v>0.49647767387311204</v>
      </c>
      <c r="M11" s="24">
        <v>1.4894330216193362E-3</v>
      </c>
      <c r="N11" s="24">
        <v>0</v>
      </c>
      <c r="O11" s="24">
        <v>143.97852542320248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3.7727338437617783</v>
      </c>
      <c r="W11" s="98">
        <f>SUM(C11:V11)-K11</f>
        <v>148.74570404773476</v>
      </c>
      <c r="X11" s="11">
        <f>K23</f>
        <v>1721.9746512811289</v>
      </c>
      <c r="Y11" s="109">
        <f t="shared" si="0"/>
        <v>18762.556000000004</v>
      </c>
    </row>
    <row r="12" spans="1:25" ht="15.75" x14ac:dyDescent="0.25">
      <c r="A12" s="6" t="s">
        <v>6</v>
      </c>
      <c r="B12" s="7" t="s">
        <v>25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23.012691149256771</v>
      </c>
      <c r="K12" s="24">
        <v>0</v>
      </c>
      <c r="L12" s="24">
        <v>13809.77754756753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44.098138089189298</v>
      </c>
      <c r="V12" s="24">
        <v>0.11162319402420959</v>
      </c>
      <c r="W12" s="98">
        <f>SUM(C12:V12)-L12</f>
        <v>67.222452432471982</v>
      </c>
      <c r="X12" s="11">
        <f>L23</f>
        <v>2431.1575368939593</v>
      </c>
      <c r="Y12" s="109">
        <f t="shared" si="0"/>
        <v>13877.000000000002</v>
      </c>
    </row>
    <row r="13" spans="1:25" ht="15.75" x14ac:dyDescent="0.25">
      <c r="A13" s="6" t="s">
        <v>14</v>
      </c>
      <c r="B13" s="7" t="s">
        <v>31</v>
      </c>
      <c r="C13" s="24">
        <v>5.8822642587030263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1.6397978737059034</v>
      </c>
      <c r="J13" s="24">
        <v>788.83305710198158</v>
      </c>
      <c r="K13" s="24">
        <v>0</v>
      </c>
      <c r="L13" s="24">
        <v>252.98954007143621</v>
      </c>
      <c r="M13" s="24">
        <v>5895.7806664927748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0.46959252485444336</v>
      </c>
      <c r="U13" s="24">
        <v>1277.256997395745</v>
      </c>
      <c r="V13" s="24">
        <v>22.14808428079937</v>
      </c>
      <c r="W13" s="98">
        <f>SUM(C13:V13)-M13</f>
        <v>2349.2193335072252</v>
      </c>
      <c r="X13" s="11">
        <f>M23</f>
        <v>4.8684624048928526</v>
      </c>
      <c r="Y13" s="109">
        <f t="shared" si="0"/>
        <v>8245</v>
      </c>
    </row>
    <row r="14" spans="1:25" ht="15.75" x14ac:dyDescent="0.25">
      <c r="A14" s="6" t="s">
        <v>42</v>
      </c>
      <c r="B14" s="7" t="s">
        <v>36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8698.2950759198502</v>
      </c>
      <c r="K14" s="24">
        <v>872.26711205921993</v>
      </c>
      <c r="L14" s="24">
        <v>287.90085194099629</v>
      </c>
      <c r="M14" s="24">
        <v>0</v>
      </c>
      <c r="N14" s="24">
        <v>47835.393084511277</v>
      </c>
      <c r="O14" s="24">
        <v>37.552285035782127</v>
      </c>
      <c r="P14" s="24">
        <v>0</v>
      </c>
      <c r="Q14" s="24">
        <v>0</v>
      </c>
      <c r="R14" s="24">
        <v>0</v>
      </c>
      <c r="S14" s="24">
        <v>0</v>
      </c>
      <c r="T14" s="24">
        <v>324.17306522547102</v>
      </c>
      <c r="U14" s="24">
        <v>5605.5422441463052</v>
      </c>
      <c r="V14" s="24">
        <v>2038.8762811611002</v>
      </c>
      <c r="W14" s="98">
        <f>SUM(C14:V14)-N14</f>
        <v>17864.606915488723</v>
      </c>
      <c r="X14" s="11">
        <f>N23</f>
        <v>19.660537178635423</v>
      </c>
      <c r="Y14" s="109">
        <f t="shared" si="0"/>
        <v>65700</v>
      </c>
    </row>
    <row r="15" spans="1:25" ht="15.75" x14ac:dyDescent="0.25">
      <c r="A15" s="6" t="s">
        <v>18</v>
      </c>
      <c r="B15" s="7" t="s">
        <v>34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0.63566849852774854</v>
      </c>
      <c r="K15" s="24">
        <v>63.279217048011169</v>
      </c>
      <c r="L15" s="24">
        <v>0.33998197523067819</v>
      </c>
      <c r="M15" s="24">
        <v>5.7526560952737425E-4</v>
      </c>
      <c r="N15" s="24">
        <v>0</v>
      </c>
      <c r="O15" s="24">
        <v>32881.704376179005</v>
      </c>
      <c r="P15" s="24">
        <v>0</v>
      </c>
      <c r="Q15" s="24">
        <v>0</v>
      </c>
      <c r="R15" s="24">
        <v>0</v>
      </c>
      <c r="S15" s="24">
        <v>2.4161155600149722E-2</v>
      </c>
      <c r="T15" s="24">
        <v>641.30264990745968</v>
      </c>
      <c r="U15" s="24">
        <v>0</v>
      </c>
      <c r="V15" s="24">
        <v>12.713369970554972</v>
      </c>
      <c r="W15" s="98">
        <f>SUM(C15:V15)-O15</f>
        <v>718.29562382098811</v>
      </c>
      <c r="X15" s="11">
        <f>O23</f>
        <v>2188.2660248451866</v>
      </c>
      <c r="Y15" s="109">
        <f t="shared" si="0"/>
        <v>33599.999999999993</v>
      </c>
    </row>
    <row r="16" spans="1:25" ht="15.75" x14ac:dyDescent="0.25">
      <c r="A16" s="6" t="s">
        <v>7</v>
      </c>
      <c r="B16" s="7" t="s">
        <v>26</v>
      </c>
      <c r="C16" s="24">
        <v>0</v>
      </c>
      <c r="D16" s="24">
        <v>0</v>
      </c>
      <c r="E16" s="24">
        <v>0</v>
      </c>
      <c r="F16" s="24">
        <v>0</v>
      </c>
      <c r="G16" s="24">
        <v>37.746045632799394</v>
      </c>
      <c r="H16" s="24">
        <v>83.784175768690616</v>
      </c>
      <c r="I16" s="24">
        <v>0</v>
      </c>
      <c r="J16" s="24">
        <v>0</v>
      </c>
      <c r="K16" s="24">
        <v>0</v>
      </c>
      <c r="L16" s="24">
        <v>68.243264875752615</v>
      </c>
      <c r="M16" s="24">
        <v>0.36718306572568477</v>
      </c>
      <c r="N16" s="24">
        <v>7.2697465996385574E-2</v>
      </c>
      <c r="O16" s="24">
        <v>0</v>
      </c>
      <c r="P16" s="24">
        <v>8356.7195442435986</v>
      </c>
      <c r="Q16" s="24">
        <v>0</v>
      </c>
      <c r="R16" s="24">
        <v>0</v>
      </c>
      <c r="S16" s="24">
        <v>9.1959638310447556</v>
      </c>
      <c r="T16" s="24">
        <v>15.901457136429185</v>
      </c>
      <c r="U16" s="24">
        <v>64.150957380113468</v>
      </c>
      <c r="V16" s="24">
        <v>8.5490013343304341</v>
      </c>
      <c r="W16" s="98">
        <f>SUM(C16:V16)-P16</f>
        <v>288.01074649088332</v>
      </c>
      <c r="X16" s="11">
        <f>P23</f>
        <v>601.47122620059963</v>
      </c>
      <c r="Y16" s="109">
        <f t="shared" si="0"/>
        <v>8644.730290734482</v>
      </c>
    </row>
    <row r="17" spans="1:25" ht="15.75" x14ac:dyDescent="0.25">
      <c r="A17" s="6" t="s">
        <v>8</v>
      </c>
      <c r="B17" s="7" t="s">
        <v>27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1128.6699726624604</v>
      </c>
      <c r="I17" s="24">
        <v>0</v>
      </c>
      <c r="J17" s="24">
        <v>0</v>
      </c>
      <c r="K17" s="24">
        <v>0.19840567457866568</v>
      </c>
      <c r="L17" s="24">
        <v>633.78576138073606</v>
      </c>
      <c r="M17" s="24">
        <v>0</v>
      </c>
      <c r="N17" s="24">
        <v>0.67515261646486791</v>
      </c>
      <c r="O17" s="24">
        <v>3.0205042995558054E-2</v>
      </c>
      <c r="P17" s="24">
        <v>0</v>
      </c>
      <c r="Q17" s="24">
        <v>77609.940952042161</v>
      </c>
      <c r="R17" s="24">
        <v>0</v>
      </c>
      <c r="S17" s="24">
        <v>85.404339151998016</v>
      </c>
      <c r="T17" s="24">
        <v>147.67929313791879</v>
      </c>
      <c r="U17" s="24">
        <v>595.77986839408175</v>
      </c>
      <c r="V17" s="24">
        <v>79.395898329135846</v>
      </c>
      <c r="W17" s="98">
        <f>SUM(C17:V17)-Q17</f>
        <v>2671.6188963903696</v>
      </c>
      <c r="X17" s="11">
        <f>Q23</f>
        <v>4.8668409220554167</v>
      </c>
      <c r="Y17" s="109">
        <f t="shared" si="0"/>
        <v>80281.559848432531</v>
      </c>
    </row>
    <row r="18" spans="1:25" ht="15.75" x14ac:dyDescent="0.25">
      <c r="A18" s="6" t="s">
        <v>9</v>
      </c>
      <c r="B18" s="7" t="s">
        <v>1</v>
      </c>
      <c r="C18" s="24">
        <v>0</v>
      </c>
      <c r="D18" s="24">
        <v>53.303202383088703</v>
      </c>
      <c r="E18" s="24">
        <v>14.214187302156988</v>
      </c>
      <c r="F18" s="24">
        <v>56.024287580925566</v>
      </c>
      <c r="G18" s="24">
        <v>34.944461055028562</v>
      </c>
      <c r="H18" s="24">
        <v>284.8760038473963</v>
      </c>
      <c r="I18" s="24">
        <v>0</v>
      </c>
      <c r="J18" s="24">
        <v>0</v>
      </c>
      <c r="K18" s="24">
        <v>0</v>
      </c>
      <c r="L18" s="24">
        <v>287.03618585775291</v>
      </c>
      <c r="M18" s="24">
        <v>0</v>
      </c>
      <c r="N18" s="24">
        <v>0.30577088301852845</v>
      </c>
      <c r="O18" s="24">
        <v>0</v>
      </c>
      <c r="P18" s="24">
        <v>0</v>
      </c>
      <c r="Q18" s="24">
        <v>0</v>
      </c>
      <c r="R18" s="24">
        <v>35216.662797868645</v>
      </c>
      <c r="S18" s="24">
        <v>38.678899495132427</v>
      </c>
      <c r="T18" s="24">
        <v>66.882696986012903</v>
      </c>
      <c r="U18" s="24">
        <v>269.8236398718015</v>
      </c>
      <c r="V18" s="24">
        <v>35.95772770201868</v>
      </c>
      <c r="W18" s="98">
        <f>SUM(C18:V18)-R18</f>
        <v>1142.0470629643387</v>
      </c>
      <c r="X18" s="11">
        <f>R23</f>
        <v>8.0893847975312383</v>
      </c>
      <c r="Y18" s="109">
        <f t="shared" si="0"/>
        <v>36358.709860832983</v>
      </c>
    </row>
    <row r="19" spans="1:25" ht="15.75" x14ac:dyDescent="0.25">
      <c r="A19" s="6" t="s">
        <v>43</v>
      </c>
      <c r="B19" s="7" t="s">
        <v>37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10.162309377982403</v>
      </c>
      <c r="J19" s="24">
        <v>5.622602532650105</v>
      </c>
      <c r="K19" s="24">
        <v>0</v>
      </c>
      <c r="L19" s="24">
        <v>0</v>
      </c>
      <c r="M19" s="24">
        <v>0</v>
      </c>
      <c r="N19" s="24">
        <v>0</v>
      </c>
      <c r="O19" s="24">
        <v>2.6422004382754251E-2</v>
      </c>
      <c r="P19" s="24">
        <v>0.95517086312204258</v>
      </c>
      <c r="Q19" s="24">
        <v>0.48958827213318279</v>
      </c>
      <c r="R19" s="24">
        <v>0.75385649867126769</v>
      </c>
      <c r="S19" s="24">
        <v>4975.6660677130048</v>
      </c>
      <c r="T19" s="24">
        <v>3.2974661469677304</v>
      </c>
      <c r="U19" s="24">
        <v>11.812973290248085</v>
      </c>
      <c r="V19" s="24">
        <v>0.19054330083717008</v>
      </c>
      <c r="W19" s="98">
        <f>SUM(C19:V19)-S19</f>
        <v>33.310932286995012</v>
      </c>
      <c r="X19" s="11">
        <f>S23</f>
        <v>172.15108139639688</v>
      </c>
      <c r="Y19" s="109">
        <f t="shared" si="0"/>
        <v>5008.9769999999999</v>
      </c>
    </row>
    <row r="20" spans="1:25" ht="15.75" x14ac:dyDescent="0.25">
      <c r="A20" s="6" t="s">
        <v>44</v>
      </c>
      <c r="B20" s="7" t="s">
        <v>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379.10819835754876</v>
      </c>
      <c r="K20" s="24">
        <v>786.22991649932021</v>
      </c>
      <c r="L20" s="24">
        <v>19.70998140352868</v>
      </c>
      <c r="M20" s="24">
        <v>4.45627825272941</v>
      </c>
      <c r="N20" s="24">
        <v>18.606916213150868</v>
      </c>
      <c r="O20" s="24">
        <v>2006.678587338823</v>
      </c>
      <c r="P20" s="24">
        <v>6.6051567283795087</v>
      </c>
      <c r="Q20" s="24">
        <v>3.3855798943094491</v>
      </c>
      <c r="R20" s="24">
        <v>5.2130362395643228</v>
      </c>
      <c r="S20" s="24">
        <v>2.5917761620252868</v>
      </c>
      <c r="T20" s="24">
        <v>117761.37338593263</v>
      </c>
      <c r="U20" s="24">
        <v>200.5975621434294</v>
      </c>
      <c r="V20" s="24">
        <v>837.21662483454406</v>
      </c>
      <c r="W20" s="98">
        <f>SUM(C20:V20)-T20</f>
        <v>4270.3996140673553</v>
      </c>
      <c r="X20" s="11">
        <f>T23</f>
        <v>1606.7264925965283</v>
      </c>
      <c r="Y20" s="109">
        <f t="shared" si="0"/>
        <v>122031.77299999999</v>
      </c>
    </row>
    <row r="21" spans="1:25" ht="15.75" x14ac:dyDescent="0.25">
      <c r="A21" s="6" t="s">
        <v>45</v>
      </c>
      <c r="B21" s="7" t="s">
        <v>38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119.5792038188588</v>
      </c>
      <c r="K21" s="24">
        <v>0</v>
      </c>
      <c r="L21" s="24">
        <v>7.4686381683150138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0.59553768984251765</v>
      </c>
      <c r="S21" s="24">
        <v>0</v>
      </c>
      <c r="T21" s="24">
        <v>0</v>
      </c>
      <c r="U21" s="24">
        <v>3713.2259864430907</v>
      </c>
      <c r="V21" s="24">
        <v>30.13063387989234</v>
      </c>
      <c r="W21" s="98">
        <f>SUM(C21:V21)-U21</f>
        <v>157.77401355690836</v>
      </c>
      <c r="X21" s="11">
        <f>U23</f>
        <v>9004.910944620804</v>
      </c>
      <c r="Y21" s="109">
        <f t="shared" si="0"/>
        <v>3870.9999999999991</v>
      </c>
    </row>
    <row r="22" spans="1:25" ht="15.75" x14ac:dyDescent="0.25">
      <c r="A22" s="6" t="s">
        <v>46</v>
      </c>
      <c r="B22" s="7" t="s">
        <v>39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48.870861485768636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1.9347214298721007</v>
      </c>
      <c r="Q22" s="24">
        <v>0.99167275560948109</v>
      </c>
      <c r="R22" s="24">
        <v>1.5269543694626881</v>
      </c>
      <c r="S22" s="24">
        <v>4.0416457588491612</v>
      </c>
      <c r="T22" s="24">
        <v>406.36225700773366</v>
      </c>
      <c r="U22" s="24">
        <v>380.95265626845537</v>
      </c>
      <c r="V22" s="24">
        <v>81707.13423092413</v>
      </c>
      <c r="W22" s="98">
        <f>SUM(C22:V22)-V22</f>
        <v>844.68076907575596</v>
      </c>
      <c r="X22" s="11">
        <f>V23</f>
        <v>3122.3378705696523</v>
      </c>
      <c r="Y22" s="109">
        <f t="shared" si="0"/>
        <v>82551.814999999886</v>
      </c>
    </row>
    <row r="23" spans="1:25" x14ac:dyDescent="0.2">
      <c r="C23" s="98">
        <f>SUM(C3:C22)-C3</f>
        <v>7.842693887761925</v>
      </c>
      <c r="D23" s="98">
        <f>SUM(D3:D22)-D4</f>
        <v>53.303202383089229</v>
      </c>
      <c r="E23" s="98">
        <f>SUM(E3:E22)-E5</f>
        <v>14.214187302153732</v>
      </c>
      <c r="F23" s="98">
        <f>SUM(F3:F22)-F6</f>
        <v>355.60804959867528</v>
      </c>
      <c r="G23" s="98">
        <f>SUM(G3:G22)-G7</f>
        <v>72.690506687828019</v>
      </c>
      <c r="H23" s="98">
        <f>SUM(H3:H22)-H8</f>
        <v>1497.3301522785478</v>
      </c>
      <c r="I23" s="98">
        <f>SUM(I3:I22)-I9</f>
        <v>11.80210725168763</v>
      </c>
      <c r="J23" s="98">
        <f>SUM(J3:J22)-J10</f>
        <v>11959.213503103267</v>
      </c>
      <c r="K23" s="98">
        <f>SUM(K3:K22)-K11</f>
        <v>1721.9746512811289</v>
      </c>
      <c r="L23" s="98">
        <f>SUM(L3:L22)-L12</f>
        <v>2431.1575368939593</v>
      </c>
      <c r="M23" s="98">
        <f>SUM(M3:M22)-M13</f>
        <v>4.8684624048928526</v>
      </c>
      <c r="N23" s="98">
        <f>SUM(N3:N22)-N14</f>
        <v>19.660537178635423</v>
      </c>
      <c r="O23" s="98">
        <f>SUM(O3:O22)-O15</f>
        <v>2188.2660248451866</v>
      </c>
      <c r="P23" s="98">
        <f>SUM(P3:P22)-P16</f>
        <v>601.47122620059963</v>
      </c>
      <c r="Q23" s="98">
        <f>SUM(Q3:Q22)-Q17</f>
        <v>4.8668409220554167</v>
      </c>
      <c r="R23" s="98">
        <f>SUM(R3:R22)-R18</f>
        <v>8.0893847975312383</v>
      </c>
      <c r="S23" s="98">
        <f>SUM(S3:S22)-S19</f>
        <v>172.15108139639688</v>
      </c>
      <c r="T23" s="98">
        <f>SUM(T3:T22)-T20</f>
        <v>1606.7264925965283</v>
      </c>
      <c r="U23" s="98">
        <f>SUM(U3:U22)-U21</f>
        <v>9004.910944620804</v>
      </c>
      <c r="V23" s="98">
        <f>SUM(V3:V22)-V22</f>
        <v>3122.3378705696523</v>
      </c>
      <c r="W23" s="98">
        <f>SUM(W3:W22)</f>
        <v>34858.485456200404</v>
      </c>
      <c r="X23" s="98">
        <f>SUM(X3:X22)</f>
        <v>34858.485456200382</v>
      </c>
      <c r="Y23" s="109">
        <f t="shared" si="0"/>
        <v>34858.485456200382</v>
      </c>
    </row>
    <row r="24" spans="1:25" x14ac:dyDescent="0.2">
      <c r="Y24" s="11"/>
    </row>
    <row r="26" spans="1:25" x14ac:dyDescent="0.2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5" ht="15" x14ac:dyDescent="0.25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5" x14ac:dyDescent="0.2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5" ht="15.75" x14ac:dyDescent="0.25">
      <c r="C29" s="11">
        <f t="shared" ref="C29:V29" si="1">SUM(C3:C22)</f>
        <v>8196.340571290335</v>
      </c>
      <c r="D29" s="11">
        <f t="shared" si="1"/>
        <v>9553.546324712539</v>
      </c>
      <c r="E29" s="11">
        <f t="shared" si="1"/>
        <v>47788.680125848965</v>
      </c>
      <c r="F29" s="11">
        <f t="shared" si="1"/>
        <v>13666.932162173816</v>
      </c>
      <c r="G29" s="11">
        <f t="shared" si="1"/>
        <v>9460.2480801677029</v>
      </c>
      <c r="H29" s="11">
        <f t="shared" si="1"/>
        <v>29560.62518127841</v>
      </c>
      <c r="I29" s="11">
        <f t="shared" si="1"/>
        <v>15472.157199517049</v>
      </c>
      <c r="J29" s="11">
        <f t="shared" si="1"/>
        <v>49532.798365433555</v>
      </c>
      <c r="K29" s="11">
        <f t="shared" si="1"/>
        <v>20335.784947233398</v>
      </c>
      <c r="L29" s="11">
        <f t="shared" si="1"/>
        <v>16240.935084461489</v>
      </c>
      <c r="M29" s="11">
        <f t="shared" si="1"/>
        <v>5900.6491288976677</v>
      </c>
      <c r="N29" s="11">
        <f t="shared" si="1"/>
        <v>47855.053621689913</v>
      </c>
      <c r="O29" s="11">
        <f t="shared" si="1"/>
        <v>35069.970401024191</v>
      </c>
      <c r="P29" s="11">
        <f t="shared" si="1"/>
        <v>8958.1907704441983</v>
      </c>
      <c r="Q29" s="11">
        <f t="shared" si="1"/>
        <v>77614.807792964217</v>
      </c>
      <c r="R29" s="11">
        <f t="shared" si="1"/>
        <v>35224.752182666176</v>
      </c>
      <c r="S29" s="11">
        <f t="shared" si="1"/>
        <v>5147.8171491094017</v>
      </c>
      <c r="T29" s="11">
        <f t="shared" si="1"/>
        <v>119368.09987852916</v>
      </c>
      <c r="U29" s="11">
        <f t="shared" si="1"/>
        <v>12718.136931063895</v>
      </c>
      <c r="V29" s="11">
        <f t="shared" si="1"/>
        <v>84829.472101493782</v>
      </c>
      <c r="W29" s="14"/>
    </row>
    <row r="30" spans="1:25" x14ac:dyDescent="0.2">
      <c r="C30">
        <v>8196.340571290335</v>
      </c>
      <c r="D30" s="11">
        <v>9553.546324712539</v>
      </c>
      <c r="E30">
        <v>47788.680125848965</v>
      </c>
      <c r="F30">
        <v>13666.932162173816</v>
      </c>
      <c r="G30">
        <v>9460.2480801677029</v>
      </c>
      <c r="H30">
        <v>29560.62518127841</v>
      </c>
      <c r="I30">
        <v>15472.157199517049</v>
      </c>
      <c r="J30">
        <v>49532.798365433555</v>
      </c>
      <c r="K30">
        <v>20335.784947233398</v>
      </c>
      <c r="L30">
        <v>16240.935084461489</v>
      </c>
      <c r="M30">
        <v>5900.6491288976677</v>
      </c>
      <c r="N30">
        <v>47855.053621689913</v>
      </c>
      <c r="O30">
        <v>35069.970401024191</v>
      </c>
      <c r="P30">
        <v>8958.1907704441983</v>
      </c>
      <c r="Q30">
        <v>77614.807792964217</v>
      </c>
      <c r="R30">
        <v>35224.752182666176</v>
      </c>
      <c r="S30">
        <v>5147.8171491094017</v>
      </c>
      <c r="T30">
        <v>119368.09987852916</v>
      </c>
      <c r="U30">
        <v>12718.136931063895</v>
      </c>
      <c r="V30">
        <v>84829.472101493782</v>
      </c>
    </row>
  </sheetData>
  <pageMargins left="0.7" right="0.7" top="0.75" bottom="0.75" header="0.3" footer="0.3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5"/>
  <sheetViews>
    <sheetView workbookViewId="0">
      <selection activeCell="M36" sqref="M36"/>
    </sheetView>
  </sheetViews>
  <sheetFormatPr defaultColWidth="8.85546875" defaultRowHeight="12.75" x14ac:dyDescent="0.2"/>
  <sheetData>
    <row r="2" spans="1:23" x14ac:dyDescent="0.2">
      <c r="C2" s="7" t="s">
        <v>32</v>
      </c>
      <c r="D2" s="7" t="s">
        <v>3</v>
      </c>
      <c r="E2" s="7" t="s">
        <v>2</v>
      </c>
      <c r="F2" s="7" t="s">
        <v>28</v>
      </c>
      <c r="G2" s="7" t="s">
        <v>29</v>
      </c>
      <c r="H2" s="7" t="s">
        <v>30</v>
      </c>
      <c r="I2" s="7" t="s">
        <v>33</v>
      </c>
      <c r="J2" s="7" t="s">
        <v>41</v>
      </c>
      <c r="K2" s="7" t="s">
        <v>35</v>
      </c>
      <c r="L2" s="7" t="s">
        <v>25</v>
      </c>
      <c r="M2" s="7" t="s">
        <v>31</v>
      </c>
      <c r="N2" s="7" t="s">
        <v>36</v>
      </c>
      <c r="O2" s="7" t="s">
        <v>34</v>
      </c>
      <c r="P2" s="7" t="s">
        <v>26</v>
      </c>
      <c r="Q2" s="7" t="s">
        <v>27</v>
      </c>
      <c r="R2" s="7" t="s">
        <v>1</v>
      </c>
      <c r="S2" s="7" t="s">
        <v>37</v>
      </c>
      <c r="T2" s="7" t="s">
        <v>0</v>
      </c>
      <c r="U2" s="7" t="s">
        <v>38</v>
      </c>
      <c r="V2" s="7" t="s">
        <v>39</v>
      </c>
    </row>
    <row r="3" spans="1:23" ht="15" x14ac:dyDescent="0.25">
      <c r="A3" t="s">
        <v>16</v>
      </c>
      <c r="B3" t="s">
        <v>32</v>
      </c>
      <c r="C3" s="26">
        <v>486.7032760591627</v>
      </c>
      <c r="D3" s="26">
        <v>0</v>
      </c>
      <c r="E3" s="26">
        <v>0</v>
      </c>
      <c r="F3" s="26">
        <v>0</v>
      </c>
      <c r="G3" s="26">
        <v>0</v>
      </c>
      <c r="H3" s="26">
        <v>0</v>
      </c>
      <c r="I3" s="26">
        <v>0</v>
      </c>
      <c r="J3" s="26">
        <v>0.80781156204550786</v>
      </c>
      <c r="K3" s="26">
        <v>0</v>
      </c>
      <c r="L3" s="26">
        <v>9.2633373915083264E-2</v>
      </c>
      <c r="M3" s="26">
        <v>0</v>
      </c>
      <c r="N3" s="26">
        <v>0</v>
      </c>
      <c r="O3" s="26">
        <v>1.2539889045273282E-2</v>
      </c>
      <c r="P3" s="26">
        <v>5.4830012927615149E-2</v>
      </c>
      <c r="Q3" s="26">
        <v>4.3273892832753881E-2</v>
      </c>
      <c r="R3" s="26">
        <v>2.8104009792058838E-2</v>
      </c>
      <c r="S3" s="26">
        <v>0.51777606380483232</v>
      </c>
      <c r="T3" s="26">
        <v>4.8541505981703023E-2</v>
      </c>
      <c r="U3" s="26">
        <v>8.9801786066150593E-2</v>
      </c>
      <c r="V3" s="26">
        <v>12.462627148252404</v>
      </c>
      <c r="W3" s="15">
        <f>SUM(C3:V3)</f>
        <v>500.8612153038261</v>
      </c>
    </row>
    <row r="4" spans="1:23" ht="15" x14ac:dyDescent="0.25">
      <c r="A4" t="s">
        <v>11</v>
      </c>
      <c r="B4" t="s">
        <v>3</v>
      </c>
      <c r="C4" s="26">
        <v>3.1299434693955024</v>
      </c>
      <c r="D4" s="26">
        <v>373.09462324720113</v>
      </c>
      <c r="E4" s="26">
        <v>2.1416523650771811E-4</v>
      </c>
      <c r="F4" s="26">
        <v>8.4400076750986233E-4</v>
      </c>
      <c r="G4" s="26">
        <v>5.2643510920260324E-4</v>
      </c>
      <c r="H4" s="26">
        <v>5.3089099022618708E-3</v>
      </c>
      <c r="I4" s="26">
        <v>0</v>
      </c>
      <c r="J4" s="26">
        <v>129.3709967350141</v>
      </c>
      <c r="K4" s="26">
        <v>9.9363284742714372E-2</v>
      </c>
      <c r="L4" s="26">
        <v>26.132543887333881</v>
      </c>
      <c r="M4" s="26">
        <v>4.024213032079932E-3</v>
      </c>
      <c r="N4" s="26">
        <v>0.19872656948542874</v>
      </c>
      <c r="O4" s="26">
        <v>178.20805118605824</v>
      </c>
      <c r="P4" s="26">
        <v>1.290106271189049</v>
      </c>
      <c r="Q4" s="26">
        <v>1.0182000247930065</v>
      </c>
      <c r="R4" s="26">
        <v>0.66126483183870655</v>
      </c>
      <c r="S4" s="26">
        <v>9.2257816250762872</v>
      </c>
      <c r="T4" s="26">
        <v>2.8648919073443126</v>
      </c>
      <c r="U4" s="26">
        <v>47.276554064159789</v>
      </c>
      <c r="V4" s="26">
        <v>196.30425465805126</v>
      </c>
      <c r="W4" s="15">
        <f t="shared" ref="W4:W22" si="0">SUM(C4:V4)</f>
        <v>968.88621948573086</v>
      </c>
    </row>
    <row r="5" spans="1:23" ht="15" x14ac:dyDescent="0.25">
      <c r="A5" t="s">
        <v>10</v>
      </c>
      <c r="B5" t="s">
        <v>2</v>
      </c>
      <c r="C5" s="26">
        <v>11.239352952505119</v>
      </c>
      <c r="D5" s="26">
        <v>2.8983818250554174E-3</v>
      </c>
      <c r="E5" s="26">
        <v>1339.750125316828</v>
      </c>
      <c r="F5" s="26">
        <v>3.0307328585907731E-3</v>
      </c>
      <c r="G5" s="26">
        <v>1.8903823844656732E-3</v>
      </c>
      <c r="H5" s="26">
        <v>1.9063830630811567E-2</v>
      </c>
      <c r="I5" s="26">
        <v>0</v>
      </c>
      <c r="J5" s="26">
        <v>464.55992203687811</v>
      </c>
      <c r="K5" s="26">
        <v>0.35680485563508307</v>
      </c>
      <c r="L5" s="26">
        <v>93.839677032026842</v>
      </c>
      <c r="M5" s="26">
        <v>1.4450596653220864E-2</v>
      </c>
      <c r="N5" s="26">
        <v>0.71360971127016615</v>
      </c>
      <c r="O5" s="26">
        <v>639.92950858152153</v>
      </c>
      <c r="P5" s="26">
        <v>4.6326586629803996</v>
      </c>
      <c r="Q5" s="26">
        <v>3.6562671392618684</v>
      </c>
      <c r="R5" s="26">
        <v>2.3745441132678256</v>
      </c>
      <c r="S5" s="26">
        <v>33.128974040861827</v>
      </c>
      <c r="T5" s="26">
        <v>10.287576000098534</v>
      </c>
      <c r="U5" s="26">
        <v>169.76596628689435</v>
      </c>
      <c r="V5" s="26">
        <v>704.90926148062908</v>
      </c>
      <c r="W5" s="15">
        <f t="shared" si="0"/>
        <v>3479.1855821350105</v>
      </c>
    </row>
    <row r="6" spans="1:23" ht="15" x14ac:dyDescent="0.25">
      <c r="A6" t="s">
        <v>12</v>
      </c>
      <c r="B6" t="s">
        <v>28</v>
      </c>
      <c r="C6" s="26">
        <v>6.9021059280169572</v>
      </c>
      <c r="D6" s="26">
        <v>1.7799012506242845E-3</v>
      </c>
      <c r="E6" s="26">
        <v>4.7227407233670034E-4</v>
      </c>
      <c r="F6" s="26">
        <v>154.60865259457893</v>
      </c>
      <c r="G6" s="26">
        <v>1.1608870650450743E-3</v>
      </c>
      <c r="H6" s="26">
        <v>1.1707131092302606E-2</v>
      </c>
      <c r="I6" s="26">
        <v>0</v>
      </c>
      <c r="J6" s="26">
        <v>285.28704502470094</v>
      </c>
      <c r="K6" s="26">
        <v>0.21911447390530023</v>
      </c>
      <c r="L6" s="26">
        <v>57.627106637093959</v>
      </c>
      <c r="M6" s="26">
        <v>8.8741361931646608E-3</v>
      </c>
      <c r="N6" s="26">
        <v>0.43822894781060046</v>
      </c>
      <c r="O6" s="26">
        <v>292.981808949156</v>
      </c>
      <c r="P6" s="26">
        <v>2.8449236317566897</v>
      </c>
      <c r="Q6" s="26">
        <v>2.2453199221480231</v>
      </c>
      <c r="R6" s="26">
        <v>1.4582116132290908</v>
      </c>
      <c r="S6" s="26">
        <v>20.344559787633223</v>
      </c>
      <c r="T6" s="26">
        <v>6.3176180688745696</v>
      </c>
      <c r="U6" s="26">
        <v>44.253571111771997</v>
      </c>
      <c r="V6" s="26">
        <v>94.459741153479996</v>
      </c>
      <c r="W6" s="15">
        <f t="shared" si="0"/>
        <v>970.01200217382973</v>
      </c>
    </row>
    <row r="7" spans="1:23" ht="15" x14ac:dyDescent="0.25">
      <c r="A7" t="s">
        <v>13</v>
      </c>
      <c r="B7" t="s">
        <v>29</v>
      </c>
      <c r="C7" s="26">
        <v>3.5180224868786611</v>
      </c>
      <c r="D7" s="26">
        <v>9.0722059171855418E-4</v>
      </c>
      <c r="E7" s="26">
        <v>2.4071940126361231E-4</v>
      </c>
      <c r="F7" s="26">
        <v>9.4864770181168781E-4</v>
      </c>
      <c r="G7" s="26">
        <v>43.72760078659438</v>
      </c>
      <c r="H7" s="26">
        <v>5.9671571066991771E-3</v>
      </c>
      <c r="I7" s="26">
        <v>0</v>
      </c>
      <c r="J7" s="26">
        <v>145.41159612431798</v>
      </c>
      <c r="K7" s="26">
        <v>0.11168325355170354</v>
      </c>
      <c r="L7" s="26">
        <v>29.372695684098026</v>
      </c>
      <c r="M7" s="26">
        <v>4.5231717688439923E-3</v>
      </c>
      <c r="N7" s="26">
        <v>0.22336650710340708</v>
      </c>
      <c r="O7" s="26">
        <v>150.30391524498</v>
      </c>
      <c r="P7" s="26">
        <v>1.4500654458729938</v>
      </c>
      <c r="Q7" s="26">
        <v>1.1444457762216458</v>
      </c>
      <c r="R7" s="26">
        <v>0.74325449355157247</v>
      </c>
      <c r="S7" s="26">
        <v>10.369678409022121</v>
      </c>
      <c r="T7" s="26">
        <v>3.220107408029492</v>
      </c>
      <c r="U7" s="26">
        <v>53.138333623632782</v>
      </c>
      <c r="V7" s="26">
        <v>31.246053282632992</v>
      </c>
      <c r="W7" s="15">
        <f t="shared" si="0"/>
        <v>473.99340544305812</v>
      </c>
    </row>
    <row r="8" spans="1:23" ht="15" x14ac:dyDescent="0.25">
      <c r="A8" t="s">
        <v>15</v>
      </c>
      <c r="B8" t="s">
        <v>30</v>
      </c>
      <c r="C8" s="26">
        <v>8.9765257941149557</v>
      </c>
      <c r="D8" s="26">
        <v>2.314848490277634E-3</v>
      </c>
      <c r="E8" s="26">
        <v>6.1421549255186799E-4</v>
      </c>
      <c r="F8" s="26">
        <v>2.4205531933355708E-3</v>
      </c>
      <c r="G8" s="26">
        <v>1.5097903150300528E-3</v>
      </c>
      <c r="H8" s="26">
        <v>169.22463737265858</v>
      </c>
      <c r="I8" s="26">
        <v>0</v>
      </c>
      <c r="J8" s="26">
        <v>371.02973282341821</v>
      </c>
      <c r="K8" s="26">
        <v>0.28496907282904621</v>
      </c>
      <c r="L8" s="26">
        <v>74.946866154039171</v>
      </c>
      <c r="M8" s="26">
        <v>1.1541247449576374E-2</v>
      </c>
      <c r="N8" s="26">
        <v>0.56993814565809242</v>
      </c>
      <c r="O8" s="26">
        <v>511.09203211889445</v>
      </c>
      <c r="P8" s="26">
        <v>3.6999621027387364</v>
      </c>
      <c r="Q8" s="26">
        <v>2.9201481993181599</v>
      </c>
      <c r="R8" s="26">
        <v>1.8964754085119797</v>
      </c>
      <c r="S8" s="26">
        <v>26.459093443104116</v>
      </c>
      <c r="T8" s="26">
        <v>8.2163707923434757</v>
      </c>
      <c r="U8" s="26">
        <v>135.58686000669607</v>
      </c>
      <c r="V8" s="26">
        <v>111.82611470402092</v>
      </c>
      <c r="W8" s="15">
        <f t="shared" si="0"/>
        <v>1426.7481267932869</v>
      </c>
    </row>
    <row r="9" spans="1:23" ht="15" x14ac:dyDescent="0.25">
      <c r="A9" t="s">
        <v>17</v>
      </c>
      <c r="B9" t="s">
        <v>33</v>
      </c>
      <c r="C9" s="26">
        <v>10.638541186161451</v>
      </c>
      <c r="D9" s="26">
        <v>5.3098948844108179E-2</v>
      </c>
      <c r="E9" s="26">
        <v>1.4089128146075224E-2</v>
      </c>
      <c r="F9" s="26">
        <v>5.5523646894036216E-2</v>
      </c>
      <c r="G9" s="26">
        <v>3.4632192577534811E-2</v>
      </c>
      <c r="H9" s="26">
        <v>0.34925328287926699</v>
      </c>
      <c r="I9" s="26">
        <v>167.88520452342271</v>
      </c>
      <c r="J9" s="26">
        <v>576.00101565074135</v>
      </c>
      <c r="K9" s="26">
        <v>5.0659719934102148</v>
      </c>
      <c r="L9" s="26">
        <v>37.488192751235587</v>
      </c>
      <c r="M9" s="26">
        <v>0.5268610873146623</v>
      </c>
      <c r="N9" s="26">
        <v>11.145138385502472</v>
      </c>
      <c r="O9" s="26">
        <v>11.651735584843495</v>
      </c>
      <c r="P9" s="26">
        <v>0.77272572069168399</v>
      </c>
      <c r="Q9" s="26">
        <v>0.60986398216738247</v>
      </c>
      <c r="R9" s="26">
        <v>0.39607306402726006</v>
      </c>
      <c r="S9" s="26">
        <v>47.124684677100497</v>
      </c>
      <c r="T9" s="26">
        <v>34.214055051894569</v>
      </c>
      <c r="U9" s="26">
        <v>557.32733628583196</v>
      </c>
      <c r="V9" s="26">
        <v>418.32314395304792</v>
      </c>
      <c r="W9" s="15">
        <f t="shared" si="0"/>
        <v>1879.6771410967342</v>
      </c>
    </row>
    <row r="10" spans="1:23" ht="15" x14ac:dyDescent="0.25">
      <c r="A10" t="s">
        <v>40</v>
      </c>
      <c r="B10" t="s">
        <v>41</v>
      </c>
      <c r="C10" s="26">
        <v>9.0980226228209199E-2</v>
      </c>
      <c r="D10" s="26">
        <v>2.6736689266033183E-4</v>
      </c>
      <c r="E10" s="26">
        <v>7.0942391416611524E-5</v>
      </c>
      <c r="F10" s="26">
        <v>2.7957587226089048E-4</v>
      </c>
      <c r="G10" s="26">
        <v>1.7438201540777054E-4</v>
      </c>
      <c r="H10" s="26">
        <v>1.7585802925967101E-3</v>
      </c>
      <c r="I10" s="26">
        <v>0</v>
      </c>
      <c r="J10" s="26">
        <v>618.60580989805203</v>
      </c>
      <c r="K10" s="26">
        <v>2.2124350340729002</v>
      </c>
      <c r="L10" s="26">
        <v>2.7209039619651348E-2</v>
      </c>
      <c r="M10" s="26">
        <v>0</v>
      </c>
      <c r="N10" s="26">
        <v>0</v>
      </c>
      <c r="O10" s="26">
        <v>4.5064971870047543E-2</v>
      </c>
      <c r="P10" s="26">
        <v>0.26448924159574544</v>
      </c>
      <c r="Q10" s="26">
        <v>0.20874478201091431</v>
      </c>
      <c r="R10" s="26">
        <v>0.13556823788303921</v>
      </c>
      <c r="S10" s="26">
        <v>2.918169499207607</v>
      </c>
      <c r="T10" s="26">
        <v>0.16920621513470682</v>
      </c>
      <c r="U10" s="26">
        <v>1.349398308637084</v>
      </c>
      <c r="V10" s="26">
        <v>34.871785402535664</v>
      </c>
      <c r="W10" s="15">
        <f t="shared" si="0"/>
        <v>660.90141170431195</v>
      </c>
    </row>
    <row r="11" spans="1:23" ht="15" x14ac:dyDescent="0.25">
      <c r="A11" t="s">
        <v>19</v>
      </c>
      <c r="B11" t="s">
        <v>35</v>
      </c>
      <c r="C11" s="26">
        <v>0</v>
      </c>
      <c r="D11" s="26">
        <v>1.0789886376911299E-2</v>
      </c>
      <c r="E11" s="26">
        <v>2.8629585924988162E-3</v>
      </c>
      <c r="F11" s="26">
        <v>1.1282593238846566E-2</v>
      </c>
      <c r="G11" s="26">
        <v>7.0373789129419741E-3</v>
      </c>
      <c r="H11" s="26">
        <v>7.0969450828379063E-2</v>
      </c>
      <c r="I11" s="26">
        <v>0</v>
      </c>
      <c r="J11" s="26">
        <v>322.02453050893547</v>
      </c>
      <c r="K11" s="26">
        <v>5825.8266233466657</v>
      </c>
      <c r="L11" s="26">
        <v>20.236514212310151</v>
      </c>
      <c r="M11" s="26">
        <v>14.145323434404796</v>
      </c>
      <c r="N11" s="26">
        <v>74.787117741146204</v>
      </c>
      <c r="O11" s="26">
        <v>3.5193937760539393</v>
      </c>
      <c r="P11" s="26">
        <v>32.273164951264064</v>
      </c>
      <c r="Q11" s="26">
        <v>25.471186434307754</v>
      </c>
      <c r="R11" s="26">
        <v>16.542132590930724</v>
      </c>
      <c r="S11" s="26">
        <v>118.98982371993968</v>
      </c>
      <c r="T11" s="26">
        <v>2.890302138584298</v>
      </c>
      <c r="U11" s="26">
        <v>1382.5709688632458</v>
      </c>
      <c r="V11" s="26">
        <v>114.19289000317838</v>
      </c>
      <c r="W11" s="15">
        <f t="shared" si="0"/>
        <v>7953.5729139889163</v>
      </c>
    </row>
    <row r="12" spans="1:23" ht="15" x14ac:dyDescent="0.25">
      <c r="A12" t="s">
        <v>6</v>
      </c>
      <c r="B12" t="s">
        <v>25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159.93095911041013</v>
      </c>
      <c r="K12" s="26">
        <v>1.4740277602523661E-2</v>
      </c>
      <c r="L12" s="26">
        <v>4458.5122326423725</v>
      </c>
      <c r="M12" s="26">
        <v>0</v>
      </c>
      <c r="N12" s="26">
        <v>1.7372470031545746E-2</v>
      </c>
      <c r="O12" s="26">
        <v>0</v>
      </c>
      <c r="P12" s="26">
        <v>1.0520520265085476E-2</v>
      </c>
      <c r="Q12" s="26">
        <v>8.3031872908209837E-3</v>
      </c>
      <c r="R12" s="26">
        <v>5.3924627910966992E-3</v>
      </c>
      <c r="S12" s="26">
        <v>0</v>
      </c>
      <c r="T12" s="26">
        <v>0</v>
      </c>
      <c r="U12" s="26">
        <v>5.5802479495268141E-2</v>
      </c>
      <c r="V12" s="26">
        <v>55.391331037854862</v>
      </c>
      <c r="W12" s="15">
        <f t="shared" si="0"/>
        <v>4673.9466541881147</v>
      </c>
    </row>
    <row r="13" spans="1:23" ht="15" x14ac:dyDescent="0.25">
      <c r="A13" t="s">
        <v>14</v>
      </c>
      <c r="B13" t="s">
        <v>31</v>
      </c>
      <c r="C13" s="26">
        <v>88.228032360589424</v>
      </c>
      <c r="D13" s="26">
        <v>2.2018130563921862E-4</v>
      </c>
      <c r="E13" s="26">
        <v>5.8422298332659362E-5</v>
      </c>
      <c r="F13" s="26">
        <v>2.3023561356876737E-4</v>
      </c>
      <c r="G13" s="26">
        <v>1.4360663525105874E-4</v>
      </c>
      <c r="H13" s="26">
        <v>1.4482215843651871E-3</v>
      </c>
      <c r="I13" s="26">
        <v>0</v>
      </c>
      <c r="J13" s="26">
        <v>254.18075989598381</v>
      </c>
      <c r="K13" s="26">
        <v>0</v>
      </c>
      <c r="L13" s="26">
        <v>209.01640999711066</v>
      </c>
      <c r="M13" s="26">
        <v>588.01048994484108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7.7577648454203993</v>
      </c>
      <c r="V13" s="26">
        <v>260.92180170182041</v>
      </c>
      <c r="W13" s="15">
        <f t="shared" si="0"/>
        <v>1408.1173594132028</v>
      </c>
    </row>
    <row r="14" spans="1:23" ht="15" x14ac:dyDescent="0.25">
      <c r="A14" t="s">
        <v>42</v>
      </c>
      <c r="B14" t="s">
        <v>36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841.02958822151561</v>
      </c>
      <c r="K14" s="26">
        <v>14.485818642113237</v>
      </c>
      <c r="L14" s="26">
        <v>73.281200189514024</v>
      </c>
      <c r="M14" s="26">
        <v>0</v>
      </c>
      <c r="N14" s="26">
        <v>3901.4620704889085</v>
      </c>
      <c r="O14" s="26">
        <v>6.8168558315826999</v>
      </c>
      <c r="P14" s="26">
        <v>15.124524209851408</v>
      </c>
      <c r="Q14" s="26">
        <v>11.936839056878352</v>
      </c>
      <c r="R14" s="26">
        <v>7.7523194651630929</v>
      </c>
      <c r="S14" s="26">
        <v>50.332255032490863</v>
      </c>
      <c r="T14" s="26">
        <v>48.948433298679575</v>
      </c>
      <c r="U14" s="26">
        <v>437.2782947075986</v>
      </c>
      <c r="V14" s="26">
        <v>54.414699568630084</v>
      </c>
      <c r="W14" s="15">
        <f t="shared" si="0"/>
        <v>5462.862898712925</v>
      </c>
    </row>
    <row r="15" spans="1:23" ht="15" x14ac:dyDescent="0.25">
      <c r="A15" t="s">
        <v>18</v>
      </c>
      <c r="B15" t="s">
        <v>34</v>
      </c>
      <c r="C15" s="26">
        <v>0</v>
      </c>
      <c r="D15" s="26">
        <v>6.5119937262016474E-4</v>
      </c>
      <c r="E15" s="26">
        <v>1.7278743947315116E-4</v>
      </c>
      <c r="F15" s="26">
        <v>6.8093558931142369E-4</v>
      </c>
      <c r="G15" s="26">
        <v>4.2472520774681594E-4</v>
      </c>
      <c r="H15" s="26">
        <v>4.283201902249097E-3</v>
      </c>
      <c r="I15" s="26">
        <v>0</v>
      </c>
      <c r="J15" s="26">
        <v>180.17263583061893</v>
      </c>
      <c r="K15" s="26">
        <v>50.738271009771992</v>
      </c>
      <c r="L15" s="26">
        <v>28.993297719869709</v>
      </c>
      <c r="M15" s="26">
        <v>1.1328095609120523</v>
      </c>
      <c r="N15" s="26">
        <v>0</v>
      </c>
      <c r="O15" s="26">
        <v>7178.9115189807762</v>
      </c>
      <c r="P15" s="26">
        <v>16.131305359937404</v>
      </c>
      <c r="Q15" s="26">
        <v>12.731428320469705</v>
      </c>
      <c r="R15" s="26">
        <v>8.2683614244788917</v>
      </c>
      <c r="S15" s="26">
        <v>85.752855381107494</v>
      </c>
      <c r="T15" s="26">
        <v>65.94939756351792</v>
      </c>
      <c r="U15" s="26">
        <v>2727.4057293576548</v>
      </c>
      <c r="V15" s="26">
        <v>180.47810093159617</v>
      </c>
      <c r="W15" s="15">
        <f t="shared" si="0"/>
        <v>10536.671924290222</v>
      </c>
    </row>
    <row r="16" spans="1:23" ht="15" x14ac:dyDescent="0.25">
      <c r="A16" t="s">
        <v>7</v>
      </c>
      <c r="B16" t="s">
        <v>26</v>
      </c>
      <c r="C16" s="26">
        <v>0.3471055965792611</v>
      </c>
      <c r="D16" s="26">
        <v>0.74582788451048332</v>
      </c>
      <c r="E16" s="26">
        <v>0.19789590695353959</v>
      </c>
      <c r="F16" s="26">
        <v>0.77988519555940394</v>
      </c>
      <c r="G16" s="26">
        <v>0.48644380893292383</v>
      </c>
      <c r="H16" s="26">
        <v>4.9056119339185011</v>
      </c>
      <c r="I16" s="26">
        <v>1.2829890613560937</v>
      </c>
      <c r="J16" s="26">
        <v>65.832665010029388</v>
      </c>
      <c r="K16" s="26">
        <v>4.3388199572407637E-2</v>
      </c>
      <c r="L16" s="26">
        <v>20.609394796893625</v>
      </c>
      <c r="M16" s="26">
        <v>1.3004311175842016</v>
      </c>
      <c r="N16" s="26">
        <v>2.4297391760548277</v>
      </c>
      <c r="O16" s="26">
        <v>0</v>
      </c>
      <c r="P16" s="26">
        <v>231.69866208441965</v>
      </c>
      <c r="Q16" s="26">
        <v>3.9733836304207539</v>
      </c>
      <c r="R16" s="26">
        <v>2.5804938069364072</v>
      </c>
      <c r="S16" s="26">
        <v>22.663435552850977</v>
      </c>
      <c r="T16" s="26">
        <v>36.9681778462772</v>
      </c>
      <c r="U16" s="26">
        <v>74.856995801191204</v>
      </c>
      <c r="V16" s="26">
        <v>1529.4761686747593</v>
      </c>
      <c r="W16" s="15">
        <f t="shared" si="0"/>
        <v>2001.1786950848002</v>
      </c>
    </row>
    <row r="17" spans="1:23" ht="15" x14ac:dyDescent="0.25">
      <c r="A17" t="s">
        <v>8</v>
      </c>
      <c r="B17" t="s">
        <v>27</v>
      </c>
      <c r="C17" s="26">
        <v>3.2234873487459876</v>
      </c>
      <c r="D17" s="26">
        <v>6.926326667603985</v>
      </c>
      <c r="E17" s="26">
        <v>1.8378123508235658</v>
      </c>
      <c r="F17" s="26">
        <v>7.2426088375845952</v>
      </c>
      <c r="G17" s="26">
        <v>4.5174882785649038</v>
      </c>
      <c r="H17" s="26">
        <v>45.557254514715702</v>
      </c>
      <c r="I17" s="26">
        <v>11.914815112802357</v>
      </c>
      <c r="J17" s="26">
        <v>844.95662129004211</v>
      </c>
      <c r="K17" s="26">
        <v>0.40293591859324845</v>
      </c>
      <c r="L17" s="26">
        <v>191.39456133179303</v>
      </c>
      <c r="M17" s="26">
        <v>12.076795352076843</v>
      </c>
      <c r="N17" s="26">
        <v>22.564411441221914</v>
      </c>
      <c r="O17" s="26">
        <v>0</v>
      </c>
      <c r="P17" s="26">
        <v>46.753834508795109</v>
      </c>
      <c r="Q17" s="26">
        <v>13631.574298629695</v>
      </c>
      <c r="R17" s="26">
        <v>23.964433942157523</v>
      </c>
      <c r="S17" s="26">
        <v>210.46995065391599</v>
      </c>
      <c r="T17" s="26">
        <v>343.31469952676127</v>
      </c>
      <c r="U17" s="26">
        <v>870.36737206020655</v>
      </c>
      <c r="V17" s="26">
        <v>2305.4121928845493</v>
      </c>
      <c r="W17" s="15">
        <f t="shared" si="0"/>
        <v>18584.471900650653</v>
      </c>
    </row>
    <row r="18" spans="1:23" ht="15" x14ac:dyDescent="0.25">
      <c r="A18" t="s">
        <v>9</v>
      </c>
      <c r="B18" t="s">
        <v>1</v>
      </c>
      <c r="C18" s="26">
        <v>1.4598849533366338</v>
      </c>
      <c r="D18" s="26">
        <v>3.1368635859120069</v>
      </c>
      <c r="E18" s="26">
        <v>0.83232670327286962</v>
      </c>
      <c r="F18" s="26">
        <v>3.2801045951075216</v>
      </c>
      <c r="G18" s="26">
        <v>2.0459249412959943</v>
      </c>
      <c r="H18" s="26">
        <v>20.632421717812605</v>
      </c>
      <c r="I18" s="26">
        <v>5.3960997587705331</v>
      </c>
      <c r="J18" s="26">
        <v>382.67234339336517</v>
      </c>
      <c r="K18" s="26">
        <v>0.18248561916707923</v>
      </c>
      <c r="L18" s="26">
        <v>86.68066910436265</v>
      </c>
      <c r="M18" s="26">
        <v>5.4694589776756999</v>
      </c>
      <c r="N18" s="26">
        <v>10.219194673356439</v>
      </c>
      <c r="O18" s="26">
        <v>0</v>
      </c>
      <c r="P18" s="26">
        <v>21.174340745197568</v>
      </c>
      <c r="Q18" s="26">
        <v>16.711580087014731</v>
      </c>
      <c r="R18" s="26">
        <v>5239.9673150879535</v>
      </c>
      <c r="S18" s="26">
        <v>95.319720801351338</v>
      </c>
      <c r="T18" s="26">
        <v>155.48376955578402</v>
      </c>
      <c r="U18" s="26">
        <v>394.18061648051781</v>
      </c>
      <c r="V18" s="26">
        <v>1971.8750205346491</v>
      </c>
      <c r="W18" s="15">
        <f t="shared" si="0"/>
        <v>8416.7201413159037</v>
      </c>
    </row>
    <row r="19" spans="1:23" ht="15" x14ac:dyDescent="0.25">
      <c r="A19" t="s">
        <v>43</v>
      </c>
      <c r="B19" t="s">
        <v>37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1.7295546558704018</v>
      </c>
      <c r="T19" s="26">
        <v>0</v>
      </c>
      <c r="U19" s="26">
        <v>0</v>
      </c>
      <c r="V19" s="26">
        <v>0</v>
      </c>
      <c r="W19" s="15">
        <f t="shared" si="0"/>
        <v>1.7295546558704018</v>
      </c>
    </row>
    <row r="20" spans="1:23" ht="15" x14ac:dyDescent="0.25">
      <c r="A20" t="s">
        <v>44</v>
      </c>
      <c r="B20" t="s">
        <v>0</v>
      </c>
      <c r="C20" s="26">
        <v>0.83388992831105979</v>
      </c>
      <c r="D20" s="26">
        <v>2.4278920161709149E-2</v>
      </c>
      <c r="E20" s="26">
        <v>6.4421014888810775E-3</v>
      </c>
      <c r="F20" s="26">
        <v>2.5387587125028636E-2</v>
      </c>
      <c r="G20" s="26">
        <v>1.5835195553182815E-2</v>
      </c>
      <c r="H20" s="26">
        <v>0.15969228686871495</v>
      </c>
      <c r="I20" s="26">
        <v>2.9732393795502129E-2</v>
      </c>
      <c r="J20" s="26">
        <v>545.44491288459767</v>
      </c>
      <c r="K20" s="26">
        <v>67.041707851727807</v>
      </c>
      <c r="L20" s="26">
        <v>41.868050621196502</v>
      </c>
      <c r="M20" s="26">
        <v>4.5366101323788257</v>
      </c>
      <c r="N20" s="26">
        <v>225.10879358287613</v>
      </c>
      <c r="O20" s="26">
        <v>16.981345563342717</v>
      </c>
      <c r="P20" s="26">
        <v>22.669633879415549</v>
      </c>
      <c r="Q20" s="26">
        <v>17.891721243084234</v>
      </c>
      <c r="R20" s="26">
        <v>11.619687439624951</v>
      </c>
      <c r="S20" s="26">
        <v>184.56625456414423</v>
      </c>
      <c r="T20" s="26">
        <v>5172.5255848534625</v>
      </c>
      <c r="U20" s="26">
        <v>4299.9665529053309</v>
      </c>
      <c r="V20" s="26">
        <v>85.203360303649589</v>
      </c>
      <c r="W20" s="15">
        <f t="shared" si="0"/>
        <v>10696.519474238135</v>
      </c>
    </row>
    <row r="21" spans="1:23" ht="15" x14ac:dyDescent="0.25">
      <c r="A21" t="s">
        <v>45</v>
      </c>
      <c r="B21" t="s">
        <v>38</v>
      </c>
      <c r="C21" s="26">
        <v>5.8787817558648481E-2</v>
      </c>
      <c r="D21" s="26">
        <v>1.2323681699243348E-5</v>
      </c>
      <c r="E21" s="26">
        <v>3.2699315988690701E-6</v>
      </c>
      <c r="F21" s="26">
        <v>1.2886427434037773E-5</v>
      </c>
      <c r="G21" s="26">
        <v>8.0377507872228627E-6</v>
      </c>
      <c r="H21" s="26">
        <v>8.1057843597923918E-5</v>
      </c>
      <c r="I21" s="26">
        <v>0</v>
      </c>
      <c r="J21" s="26">
        <v>78.531294570997659</v>
      </c>
      <c r="K21" s="26">
        <v>8.2302944582107881E-4</v>
      </c>
      <c r="L21" s="26">
        <v>9.1231050434739824</v>
      </c>
      <c r="M21" s="26">
        <v>0</v>
      </c>
      <c r="N21" s="26">
        <v>0</v>
      </c>
      <c r="O21" s="26">
        <v>0.54702064238322412</v>
      </c>
      <c r="P21" s="26">
        <v>0.14731410912018303</v>
      </c>
      <c r="Q21" s="26">
        <v>0.11626579368557316</v>
      </c>
      <c r="R21" s="26">
        <v>7.5508228872528255E-2</v>
      </c>
      <c r="S21" s="26">
        <v>1.7983193391190571</v>
      </c>
      <c r="T21" s="26">
        <v>1.1757563511729696E-4</v>
      </c>
      <c r="U21" s="26">
        <v>390.10879615209706</v>
      </c>
      <c r="V21" s="26">
        <v>72.704246094584448</v>
      </c>
      <c r="W21" s="15">
        <f t="shared" si="0"/>
        <v>553.21171597260843</v>
      </c>
    </row>
    <row r="22" spans="1:23" ht="15" x14ac:dyDescent="0.25">
      <c r="A22" t="s">
        <v>46</v>
      </c>
      <c r="B22" t="s">
        <v>39</v>
      </c>
      <c r="C22" s="26">
        <v>37.868250946198479</v>
      </c>
      <c r="D22" s="26">
        <v>4.8730256470467763</v>
      </c>
      <c r="E22" s="26">
        <v>1.2929951401094686</v>
      </c>
      <c r="F22" s="26">
        <v>5.0955463567943973</v>
      </c>
      <c r="G22" s="26">
        <v>3.1782844353333375</v>
      </c>
      <c r="H22" s="26">
        <v>32.051862453672555</v>
      </c>
      <c r="I22" s="26">
        <v>1.3745050293937029</v>
      </c>
      <c r="J22" s="26">
        <v>1678.5165970542673</v>
      </c>
      <c r="K22" s="26">
        <v>196.49198029580319</v>
      </c>
      <c r="L22" s="26">
        <v>166.11039504162147</v>
      </c>
      <c r="M22" s="26">
        <v>9.2837204126615873</v>
      </c>
      <c r="N22" s="26">
        <v>20.246391594997199</v>
      </c>
      <c r="O22" s="26">
        <v>139.47514209886944</v>
      </c>
      <c r="P22" s="26">
        <v>16.506123825799012</v>
      </c>
      <c r="Q22" s="26">
        <v>13.02724904451085</v>
      </c>
      <c r="R22" s="26">
        <v>8.460480690413144</v>
      </c>
      <c r="S22" s="26">
        <v>58.629050860979703</v>
      </c>
      <c r="T22" s="26">
        <v>93.996872445195976</v>
      </c>
      <c r="U22" s="26">
        <v>1572.9993104508601</v>
      </c>
      <c r="V22" s="26">
        <v>145.16024681737326</v>
      </c>
      <c r="W22" s="15">
        <f t="shared" si="0"/>
        <v>4204.6380306419005</v>
      </c>
    </row>
    <row r="23" spans="1:23" x14ac:dyDescent="0.2">
      <c r="C23" s="15">
        <f>SUM(C3:C22)</f>
        <v>663.21818705378291</v>
      </c>
      <c r="D23" s="15">
        <f t="shared" ref="D23:V23" si="1">SUM(D3:D22)</f>
        <v>388.87388621106743</v>
      </c>
      <c r="E23" s="15">
        <f t="shared" si="1"/>
        <v>1343.9363964024778</v>
      </c>
      <c r="F23" s="15">
        <f t="shared" si="1"/>
        <v>171.10743897490664</v>
      </c>
      <c r="G23" s="15">
        <f t="shared" si="1"/>
        <v>54.019085264248133</v>
      </c>
      <c r="H23" s="15">
        <f t="shared" si="1"/>
        <v>273.00132110370919</v>
      </c>
      <c r="I23" s="15">
        <f t="shared" si="1"/>
        <v>187.88334587954091</v>
      </c>
      <c r="J23" s="15">
        <f t="shared" si="1"/>
        <v>7944.366837625932</v>
      </c>
      <c r="K23" s="15">
        <f t="shared" si="1"/>
        <v>6163.5791161586103</v>
      </c>
      <c r="L23" s="15">
        <f t="shared" si="1"/>
        <v>5625.3527552598816</v>
      </c>
      <c r="M23" s="15">
        <f t="shared" si="1"/>
        <v>636.52591338494665</v>
      </c>
      <c r="N23" s="15">
        <f t="shared" si="1"/>
        <v>4270.124099435423</v>
      </c>
      <c r="O23" s="15">
        <f t="shared" si="1"/>
        <v>9130.4759334193768</v>
      </c>
      <c r="P23" s="15">
        <f t="shared" si="1"/>
        <v>417.49918528381795</v>
      </c>
      <c r="Q23" s="15">
        <f t="shared" si="1"/>
        <v>13745.288519146112</v>
      </c>
      <c r="R23" s="15">
        <f t="shared" si="1"/>
        <v>5326.9296209114236</v>
      </c>
      <c r="S23" s="15">
        <f t="shared" si="1"/>
        <v>980.33993810758011</v>
      </c>
      <c r="T23" s="15">
        <f t="shared" si="1"/>
        <v>5985.4157217535994</v>
      </c>
      <c r="U23" s="15">
        <f t="shared" si="1"/>
        <v>13166.336025577308</v>
      </c>
      <c r="V23" s="15">
        <f t="shared" si="1"/>
        <v>8379.6330403352949</v>
      </c>
    </row>
    <row r="24" spans="1:23" x14ac:dyDescent="0.2">
      <c r="C24">
        <v>663.21818705378291</v>
      </c>
      <c r="D24">
        <v>388.87388621106743</v>
      </c>
      <c r="E24">
        <v>1343.9363964024778</v>
      </c>
      <c r="F24">
        <v>171.10743897490664</v>
      </c>
      <c r="G24">
        <v>54.019085264248133</v>
      </c>
      <c r="H24">
        <v>273.00132110370919</v>
      </c>
      <c r="I24">
        <v>187.88334587954091</v>
      </c>
      <c r="J24">
        <v>7944.366837625932</v>
      </c>
      <c r="K24">
        <v>6163.5791161586103</v>
      </c>
      <c r="L24">
        <v>5625.3527552598816</v>
      </c>
      <c r="M24">
        <v>636.52591338494665</v>
      </c>
      <c r="N24">
        <v>4270.124099435423</v>
      </c>
      <c r="O24">
        <v>9130.4759334193768</v>
      </c>
      <c r="P24">
        <v>417.49918528381795</v>
      </c>
      <c r="Q24">
        <v>13745.288519146112</v>
      </c>
      <c r="R24">
        <v>5326.9296209114236</v>
      </c>
      <c r="S24">
        <v>980.33993810758011</v>
      </c>
      <c r="T24">
        <v>5985.4157217535994</v>
      </c>
      <c r="U24">
        <v>13166.336025577308</v>
      </c>
      <c r="V24">
        <v>8379.6330403352949</v>
      </c>
    </row>
    <row r="26" spans="1:23" x14ac:dyDescent="0.2">
      <c r="R26" s="15">
        <v>2.8104009792058838E-2</v>
      </c>
    </row>
    <row r="27" spans="1:23" x14ac:dyDescent="0.2">
      <c r="R27" s="15">
        <v>0.66126483183870655</v>
      </c>
    </row>
    <row r="28" spans="1:23" x14ac:dyDescent="0.2">
      <c r="R28" s="15">
        <v>2.3745441132678256</v>
      </c>
    </row>
    <row r="29" spans="1:23" x14ac:dyDescent="0.2">
      <c r="R29" s="15">
        <v>1.4582116132290908</v>
      </c>
    </row>
    <row r="30" spans="1:23" x14ac:dyDescent="0.2">
      <c r="R30" s="15">
        <v>0.74325449355157247</v>
      </c>
    </row>
    <row r="31" spans="1:23" x14ac:dyDescent="0.2">
      <c r="R31" s="15">
        <v>1.8964754085119797</v>
      </c>
    </row>
    <row r="32" spans="1:23" x14ac:dyDescent="0.2">
      <c r="R32" s="15">
        <v>0.39607306402726006</v>
      </c>
    </row>
    <row r="33" spans="18:18" x14ac:dyDescent="0.2">
      <c r="R33" s="15">
        <v>0.13556823788303921</v>
      </c>
    </row>
    <row r="34" spans="18:18" x14ac:dyDescent="0.2">
      <c r="R34" s="15">
        <v>16.542132590930724</v>
      </c>
    </row>
    <row r="35" spans="18:18" x14ac:dyDescent="0.2">
      <c r="R35" s="15">
        <v>5.3924627910966992E-3</v>
      </c>
    </row>
    <row r="36" spans="18:18" x14ac:dyDescent="0.2">
      <c r="R36" s="15">
        <v>0</v>
      </c>
    </row>
    <row r="37" spans="18:18" x14ac:dyDescent="0.2">
      <c r="R37" s="15">
        <v>7.7523194651630929</v>
      </c>
    </row>
    <row r="38" spans="18:18" x14ac:dyDescent="0.2">
      <c r="R38" s="15">
        <v>8.2683614244788917</v>
      </c>
    </row>
    <row r="39" spans="18:18" x14ac:dyDescent="0.2">
      <c r="R39" s="15">
        <v>2.5804938069364072</v>
      </c>
    </row>
    <row r="40" spans="18:18" x14ac:dyDescent="0.2">
      <c r="R40" s="15">
        <v>23.964433942157523</v>
      </c>
    </row>
    <row r="41" spans="18:18" x14ac:dyDescent="0.2">
      <c r="R41" s="15">
        <v>6112.8489714686184</v>
      </c>
    </row>
    <row r="42" spans="18:18" x14ac:dyDescent="0.2">
      <c r="R42" s="15">
        <v>0</v>
      </c>
    </row>
    <row r="43" spans="18:18" x14ac:dyDescent="0.2">
      <c r="R43" s="15">
        <v>11.619687439624951</v>
      </c>
    </row>
    <row r="44" spans="18:18" x14ac:dyDescent="0.2">
      <c r="R44" s="15">
        <v>7.5508228872528255E-2</v>
      </c>
    </row>
    <row r="45" spans="18:18" x14ac:dyDescent="0.2">
      <c r="R45" s="15">
        <v>8.460480690413144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5"/>
  <sheetViews>
    <sheetView workbookViewId="0">
      <selection activeCell="Y3" sqref="Y3"/>
    </sheetView>
  </sheetViews>
  <sheetFormatPr defaultColWidth="8.85546875" defaultRowHeight="12.75" x14ac:dyDescent="0.2"/>
  <sheetData>
    <row r="2" spans="1:23" x14ac:dyDescent="0.2">
      <c r="C2" s="16" t="s">
        <v>32</v>
      </c>
      <c r="D2" s="16" t="s">
        <v>3</v>
      </c>
      <c r="E2" s="16" t="s">
        <v>2</v>
      </c>
      <c r="F2" s="16" t="s">
        <v>28</v>
      </c>
      <c r="G2" s="16" t="s">
        <v>29</v>
      </c>
      <c r="H2" s="16" t="s">
        <v>30</v>
      </c>
      <c r="I2" s="16" t="s">
        <v>33</v>
      </c>
      <c r="J2" s="16" t="s">
        <v>41</v>
      </c>
      <c r="K2" s="16" t="s">
        <v>35</v>
      </c>
      <c r="L2" s="16" t="s">
        <v>25</v>
      </c>
      <c r="M2" s="16" t="s">
        <v>31</v>
      </c>
      <c r="N2" s="16" t="s">
        <v>36</v>
      </c>
      <c r="O2" s="16" t="s">
        <v>34</v>
      </c>
      <c r="P2" s="16" t="s">
        <v>26</v>
      </c>
      <c r="Q2" s="16" t="s">
        <v>27</v>
      </c>
      <c r="R2" s="16" t="s">
        <v>1</v>
      </c>
      <c r="S2" s="16" t="s">
        <v>37</v>
      </c>
      <c r="T2" s="16" t="s">
        <v>0</v>
      </c>
      <c r="U2" s="16" t="s">
        <v>38</v>
      </c>
      <c r="V2" s="16" t="s">
        <v>39</v>
      </c>
    </row>
    <row r="3" spans="1:23" x14ac:dyDescent="0.2">
      <c r="A3" t="s">
        <v>16</v>
      </c>
      <c r="B3" s="16" t="s">
        <v>32</v>
      </c>
      <c r="C3" s="21">
        <v>5632</v>
      </c>
      <c r="W3">
        <f>SUM(C3:V3)</f>
        <v>5632</v>
      </c>
    </row>
    <row r="4" spans="1:23" x14ac:dyDescent="0.2">
      <c r="A4" t="s">
        <v>11</v>
      </c>
      <c r="B4" s="16" t="s">
        <v>3</v>
      </c>
      <c r="D4" s="21">
        <v>1143.8422148204347</v>
      </c>
      <c r="W4">
        <f t="shared" ref="W4:W21" si="0">SUM(C4:V4)</f>
        <v>1143.8422148204347</v>
      </c>
    </row>
    <row r="5" spans="1:23" x14ac:dyDescent="0.2">
      <c r="A5" t="s">
        <v>10</v>
      </c>
      <c r="B5" s="16" t="s">
        <v>2</v>
      </c>
      <c r="E5" s="21">
        <v>4107.4372428921142</v>
      </c>
      <c r="W5">
        <f t="shared" si="0"/>
        <v>4107.4372428921142</v>
      </c>
    </row>
    <row r="6" spans="1:23" x14ac:dyDescent="0.2">
      <c r="A6" t="s">
        <v>12</v>
      </c>
      <c r="B6" s="16" t="s">
        <v>28</v>
      </c>
      <c r="F6" s="21">
        <v>1145.1712849810622</v>
      </c>
      <c r="W6">
        <f t="shared" si="0"/>
        <v>1145.1712849810622</v>
      </c>
    </row>
    <row r="7" spans="1:23" x14ac:dyDescent="0.2">
      <c r="A7" t="s">
        <v>13</v>
      </c>
      <c r="B7" s="16" t="s">
        <v>29</v>
      </c>
      <c r="G7" s="21">
        <v>802.07105158133459</v>
      </c>
      <c r="W7">
        <f t="shared" si="0"/>
        <v>802.07105158133459</v>
      </c>
    </row>
    <row r="8" spans="1:23" x14ac:dyDescent="0.2">
      <c r="A8" t="s">
        <v>15</v>
      </c>
      <c r="B8" s="16" t="s">
        <v>30</v>
      </c>
      <c r="H8" s="21">
        <v>2414.2812057250544</v>
      </c>
      <c r="W8">
        <f t="shared" si="0"/>
        <v>2414.2812057250544</v>
      </c>
    </row>
    <row r="9" spans="1:23" x14ac:dyDescent="0.2">
      <c r="A9" t="s">
        <v>17</v>
      </c>
      <c r="B9" s="16" t="s">
        <v>33</v>
      </c>
      <c r="I9" s="21">
        <v>10412</v>
      </c>
      <c r="W9">
        <f t="shared" si="0"/>
        <v>10412</v>
      </c>
    </row>
    <row r="10" spans="1:23" x14ac:dyDescent="0.2">
      <c r="A10" t="s">
        <v>40</v>
      </c>
      <c r="B10" s="16" t="s">
        <v>41</v>
      </c>
      <c r="J10" s="21">
        <v>4139</v>
      </c>
      <c r="W10">
        <f t="shared" si="0"/>
        <v>4139</v>
      </c>
    </row>
    <row r="11" spans="1:23" x14ac:dyDescent="0.2">
      <c r="A11" t="s">
        <v>19</v>
      </c>
      <c r="B11" s="16" t="s">
        <v>35</v>
      </c>
      <c r="K11" s="21">
        <v>19592.216</v>
      </c>
      <c r="W11">
        <f t="shared" si="0"/>
        <v>19592.216</v>
      </c>
    </row>
    <row r="12" spans="1:23" x14ac:dyDescent="0.2">
      <c r="A12" t="s">
        <v>6</v>
      </c>
      <c r="B12" s="16" t="s">
        <v>25</v>
      </c>
      <c r="L12" s="21">
        <v>2109</v>
      </c>
      <c r="W12">
        <f t="shared" si="0"/>
        <v>2109</v>
      </c>
    </row>
    <row r="13" spans="1:23" x14ac:dyDescent="0.2">
      <c r="A13" t="s">
        <v>14</v>
      </c>
      <c r="B13" s="16" t="s">
        <v>31</v>
      </c>
      <c r="M13" s="21">
        <v>3312</v>
      </c>
      <c r="W13">
        <f t="shared" si="0"/>
        <v>3312</v>
      </c>
    </row>
    <row r="14" spans="1:23" x14ac:dyDescent="0.2">
      <c r="A14" t="s">
        <v>42</v>
      </c>
      <c r="B14" s="16" t="s">
        <v>36</v>
      </c>
      <c r="N14" s="21">
        <v>26470</v>
      </c>
      <c r="W14">
        <f t="shared" si="0"/>
        <v>26470</v>
      </c>
    </row>
    <row r="15" spans="1:23" x14ac:dyDescent="0.2">
      <c r="A15" t="s">
        <v>18</v>
      </c>
      <c r="B15" s="16" t="s">
        <v>34</v>
      </c>
      <c r="O15" s="21">
        <v>28125</v>
      </c>
      <c r="W15">
        <f t="shared" si="0"/>
        <v>28125</v>
      </c>
    </row>
    <row r="16" spans="1:23" x14ac:dyDescent="0.2">
      <c r="A16" t="s">
        <v>7</v>
      </c>
      <c r="B16" s="16" t="s">
        <v>26</v>
      </c>
      <c r="P16" s="21">
        <v>4983.4936386479403</v>
      </c>
      <c r="W16">
        <f t="shared" si="0"/>
        <v>4983.4936386479403</v>
      </c>
    </row>
    <row r="17" spans="1:23" x14ac:dyDescent="0.2">
      <c r="A17" t="s">
        <v>8</v>
      </c>
      <c r="B17" s="16" t="s">
        <v>27</v>
      </c>
      <c r="Q17" s="21">
        <v>46280.523434514842</v>
      </c>
      <c r="W17">
        <f t="shared" si="0"/>
        <v>46280.523434514842</v>
      </c>
    </row>
    <row r="18" spans="1:23" x14ac:dyDescent="0.2">
      <c r="A18" t="s">
        <v>9</v>
      </c>
      <c r="B18" s="16" t="s">
        <v>1</v>
      </c>
      <c r="R18" s="21">
        <v>20959.982926837223</v>
      </c>
      <c r="W18">
        <f t="shared" si="0"/>
        <v>20959.982926837223</v>
      </c>
    </row>
    <row r="19" spans="1:23" x14ac:dyDescent="0.2">
      <c r="A19" t="s">
        <v>43</v>
      </c>
      <c r="B19" s="16" t="s">
        <v>37</v>
      </c>
      <c r="S19" s="21">
        <v>356</v>
      </c>
      <c r="W19">
        <f t="shared" si="0"/>
        <v>356</v>
      </c>
    </row>
    <row r="20" spans="1:23" x14ac:dyDescent="0.2">
      <c r="A20" t="s">
        <v>44</v>
      </c>
      <c r="B20" s="16" t="s">
        <v>0</v>
      </c>
      <c r="T20" s="21">
        <v>56129.743000000002</v>
      </c>
      <c r="W20">
        <f t="shared" si="0"/>
        <v>56129.743000000002</v>
      </c>
    </row>
    <row r="21" spans="1:23" x14ac:dyDescent="0.2">
      <c r="A21" t="s">
        <v>45</v>
      </c>
      <c r="B21" s="16" t="s">
        <v>38</v>
      </c>
      <c r="U21" s="21">
        <v>2019.2</v>
      </c>
      <c r="W21">
        <f t="shared" si="0"/>
        <v>2019.2</v>
      </c>
    </row>
    <row r="22" spans="1:23" x14ac:dyDescent="0.2">
      <c r="A22" t="s">
        <v>46</v>
      </c>
      <c r="B22" s="16" t="s">
        <v>39</v>
      </c>
      <c r="V22" s="21">
        <v>28320.728999999985</v>
      </c>
      <c r="W22">
        <f>SUM(C22:V22)</f>
        <v>28320.728999999985</v>
      </c>
    </row>
    <row r="23" spans="1:23" x14ac:dyDescent="0.2">
      <c r="C23">
        <f>SUM(C3:C22)</f>
        <v>5632</v>
      </c>
      <c r="D23">
        <f t="shared" ref="D23:W23" si="1">SUM(D3:D22)</f>
        <v>1143.8422148204347</v>
      </c>
      <c r="E23">
        <f t="shared" si="1"/>
        <v>4107.4372428921142</v>
      </c>
      <c r="F23">
        <f t="shared" si="1"/>
        <v>1145.1712849810622</v>
      </c>
      <c r="G23">
        <f t="shared" si="1"/>
        <v>802.07105158133459</v>
      </c>
      <c r="H23">
        <f t="shared" si="1"/>
        <v>2414.2812057250544</v>
      </c>
      <c r="I23">
        <f t="shared" si="1"/>
        <v>10412</v>
      </c>
      <c r="J23">
        <f t="shared" si="1"/>
        <v>4139</v>
      </c>
      <c r="K23">
        <f t="shared" si="1"/>
        <v>19592.216</v>
      </c>
      <c r="L23">
        <f t="shared" si="1"/>
        <v>2109</v>
      </c>
      <c r="M23">
        <f t="shared" si="1"/>
        <v>3312</v>
      </c>
      <c r="N23">
        <f t="shared" si="1"/>
        <v>26470</v>
      </c>
      <c r="O23">
        <f t="shared" si="1"/>
        <v>28125</v>
      </c>
      <c r="P23">
        <f t="shared" si="1"/>
        <v>4983.4936386479403</v>
      </c>
      <c r="Q23">
        <f t="shared" si="1"/>
        <v>46280.523434514842</v>
      </c>
      <c r="R23">
        <f t="shared" si="1"/>
        <v>20959.982926837223</v>
      </c>
      <c r="S23">
        <f t="shared" si="1"/>
        <v>356</v>
      </c>
      <c r="T23">
        <f t="shared" si="1"/>
        <v>56129.743000000002</v>
      </c>
      <c r="U23">
        <f t="shared" si="1"/>
        <v>2019.2</v>
      </c>
      <c r="V23">
        <f>SUM(V3:V22)</f>
        <v>28320.728999999985</v>
      </c>
      <c r="W23">
        <f t="shared" si="1"/>
        <v>268453.69099999999</v>
      </c>
    </row>
    <row r="25" spans="1:23" x14ac:dyDescent="0.2">
      <c r="C25">
        <v>4433</v>
      </c>
      <c r="D25">
        <v>1279.2826672283693</v>
      </c>
      <c r="E25">
        <v>4593.7920488317077</v>
      </c>
      <c r="F25">
        <v>1280.7691103741033</v>
      </c>
      <c r="G25">
        <v>897.04294952491375</v>
      </c>
      <c r="H25">
        <v>2700.1522240409045</v>
      </c>
      <c r="I25">
        <v>8432</v>
      </c>
      <c r="J25">
        <v>3678</v>
      </c>
      <c r="K25">
        <v>19589.901000000002</v>
      </c>
      <c r="L25">
        <v>1859</v>
      </c>
      <c r="M25">
        <v>3115</v>
      </c>
      <c r="N25">
        <v>30084.580999999998</v>
      </c>
      <c r="O25">
        <v>27240</v>
      </c>
      <c r="P25">
        <v>4726.1906953255238</v>
      </c>
      <c r="Q25">
        <v>43891.012027125238</v>
      </c>
      <c r="R25">
        <v>19877.797277549227</v>
      </c>
      <c r="S25">
        <v>1E-4</v>
      </c>
      <c r="T25">
        <v>53876.089999999989</v>
      </c>
      <c r="U25">
        <v>1740.2</v>
      </c>
      <c r="V25">
        <v>25070.019</v>
      </c>
      <c r="W25">
        <v>258363.83010000002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8"/>
  <sheetViews>
    <sheetView zoomScale="80" zoomScaleNormal="80" workbookViewId="0">
      <selection activeCell="C3" sqref="C3:V22"/>
    </sheetView>
  </sheetViews>
  <sheetFormatPr defaultColWidth="8.85546875" defaultRowHeight="12.75" x14ac:dyDescent="0.2"/>
  <cols>
    <col min="24" max="24" width="10" bestFit="1" customWidth="1"/>
  </cols>
  <sheetData>
    <row r="2" spans="1:24" x14ac:dyDescent="0.2">
      <c r="C2" s="16" t="s">
        <v>32</v>
      </c>
      <c r="D2" s="16" t="s">
        <v>3</v>
      </c>
      <c r="E2" s="16" t="s">
        <v>2</v>
      </c>
      <c r="F2" s="16" t="s">
        <v>28</v>
      </c>
      <c r="G2" s="16" t="s">
        <v>29</v>
      </c>
      <c r="H2" s="16" t="s">
        <v>30</v>
      </c>
      <c r="I2" s="16" t="s">
        <v>33</v>
      </c>
      <c r="J2" s="16" t="s">
        <v>41</v>
      </c>
      <c r="K2" s="16" t="s">
        <v>35</v>
      </c>
      <c r="L2" s="16" t="s">
        <v>25</v>
      </c>
      <c r="M2" s="16" t="s">
        <v>31</v>
      </c>
      <c r="N2" s="16" t="s">
        <v>36</v>
      </c>
      <c r="O2" s="16" t="s">
        <v>34</v>
      </c>
      <c r="P2" s="16" t="s">
        <v>26</v>
      </c>
      <c r="Q2" s="16" t="s">
        <v>27</v>
      </c>
      <c r="R2" s="16" t="s">
        <v>1</v>
      </c>
      <c r="S2" s="16" t="s">
        <v>37</v>
      </c>
      <c r="T2" s="16" t="s">
        <v>0</v>
      </c>
      <c r="U2" s="16" t="s">
        <v>38</v>
      </c>
      <c r="V2" s="16" t="s">
        <v>39</v>
      </c>
    </row>
    <row r="3" spans="1:24" ht="15" x14ac:dyDescent="0.25">
      <c r="A3" t="s">
        <v>16</v>
      </c>
      <c r="B3" s="16" t="s">
        <v>32</v>
      </c>
      <c r="C3" s="27">
        <v>283.41375690161885</v>
      </c>
      <c r="D3" s="27">
        <v>0</v>
      </c>
      <c r="E3" s="27">
        <v>0</v>
      </c>
      <c r="F3" s="27">
        <v>0</v>
      </c>
      <c r="G3" s="27">
        <v>0</v>
      </c>
      <c r="H3" s="27">
        <v>0</v>
      </c>
      <c r="I3" s="27">
        <v>1.410690789473684E-2</v>
      </c>
      <c r="J3" s="27">
        <v>1216.328947368421</v>
      </c>
      <c r="K3" s="27">
        <v>0</v>
      </c>
      <c r="L3" s="27">
        <v>6045.59375</v>
      </c>
      <c r="M3" s="27">
        <v>0</v>
      </c>
      <c r="N3" s="27">
        <v>0</v>
      </c>
      <c r="O3" s="27">
        <v>1.5674342105263157</v>
      </c>
      <c r="P3" s="27">
        <v>6.8095917478839044E-4</v>
      </c>
      <c r="Q3" s="27">
        <v>5.3743839878673248E-4</v>
      </c>
      <c r="R3" s="27">
        <v>3.4903663695119307E-4</v>
      </c>
      <c r="S3" s="27">
        <v>2.3511513157894737E-3</v>
      </c>
      <c r="T3" s="27">
        <v>0</v>
      </c>
      <c r="U3" s="27">
        <v>25.015466282894735</v>
      </c>
      <c r="V3" s="27">
        <v>4.5455592103119093E-2</v>
      </c>
      <c r="X3" s="17">
        <f>SUM(C3:V3)</f>
        <v>7571.9828358489858</v>
      </c>
    </row>
    <row r="4" spans="1:24" ht="15" x14ac:dyDescent="0.25">
      <c r="A4" t="s">
        <v>11</v>
      </c>
      <c r="B4" s="16" t="s">
        <v>3</v>
      </c>
      <c r="C4" s="27">
        <v>0</v>
      </c>
      <c r="D4" s="27">
        <v>7992.1255309377739</v>
      </c>
      <c r="E4" s="27">
        <v>1.2052465862249794E-5</v>
      </c>
      <c r="F4" s="27">
        <v>4.7497393153060356E-5</v>
      </c>
      <c r="G4" s="27">
        <v>2.962591541846925E-5</v>
      </c>
      <c r="H4" s="27">
        <v>2.9876676722211722E-4</v>
      </c>
      <c r="I4" s="27">
        <v>0</v>
      </c>
      <c r="J4" s="27">
        <v>1.4445524680839058E-4</v>
      </c>
      <c r="K4" s="27">
        <v>17.190174370198473</v>
      </c>
      <c r="L4" s="27">
        <v>60.960114153140815</v>
      </c>
      <c r="M4" s="27">
        <v>7.222762340419527E-4</v>
      </c>
      <c r="N4" s="27">
        <v>0</v>
      </c>
      <c r="O4" s="27">
        <v>14.734435174455836</v>
      </c>
      <c r="P4" s="27">
        <v>1.0041187055879269E-3</v>
      </c>
      <c r="Q4" s="27">
        <v>7.9248796301287813E-4</v>
      </c>
      <c r="R4" s="27">
        <v>5.1467728033344413E-4</v>
      </c>
      <c r="S4" s="27">
        <v>10.9840880568164</v>
      </c>
      <c r="T4" s="27">
        <v>7.9450385744614799E-3</v>
      </c>
      <c r="U4" s="27">
        <v>22.007179030271068</v>
      </c>
      <c r="V4" s="27">
        <v>26.975785701375056</v>
      </c>
      <c r="X4">
        <f t="shared" ref="X4:X22" si="0">SUM(C4:V4)</f>
        <v>8144.9888184205765</v>
      </c>
    </row>
    <row r="5" spans="1:24" ht="15" x14ac:dyDescent="0.25">
      <c r="A5" t="s">
        <v>10</v>
      </c>
      <c r="B5" s="16" t="s">
        <v>2</v>
      </c>
      <c r="C5" s="27">
        <v>0</v>
      </c>
      <c r="D5" s="27">
        <v>1.6311072969579159E-4</v>
      </c>
      <c r="E5" s="27">
        <v>28699.022781441668</v>
      </c>
      <c r="F5" s="27">
        <v>1.7055898011929517E-4</v>
      </c>
      <c r="G5" s="27">
        <v>1.063840683338438E-4</v>
      </c>
      <c r="H5" s="27">
        <v>1.0728453021986509E-3</v>
      </c>
      <c r="I5" s="27">
        <v>0</v>
      </c>
      <c r="J5" s="27">
        <v>5.1872614333009286E-4</v>
      </c>
      <c r="K5" s="27">
        <v>61.728411056281054</v>
      </c>
      <c r="L5" s="27">
        <v>218.90243248529919</v>
      </c>
      <c r="M5" s="27">
        <v>2.5936307166504642E-3</v>
      </c>
      <c r="N5" s="27">
        <v>0</v>
      </c>
      <c r="O5" s="27">
        <v>52.910066619669472</v>
      </c>
      <c r="P5" s="27">
        <v>3.6057023549038473E-3</v>
      </c>
      <c r="Q5" s="27">
        <v>2.8457548879097828E-3</v>
      </c>
      <c r="R5" s="27">
        <v>1.8481610504678559E-3</v>
      </c>
      <c r="S5" s="27">
        <v>39.442898486533601</v>
      </c>
      <c r="T5" s="27">
        <v>2.8529937883155106E-2</v>
      </c>
      <c r="U5" s="27">
        <v>79.025853031766331</v>
      </c>
      <c r="V5" s="27">
        <v>96.867804386542687</v>
      </c>
      <c r="X5">
        <f t="shared" si="0"/>
        <v>29247.941702319873</v>
      </c>
    </row>
    <row r="6" spans="1:24" ht="15" x14ac:dyDescent="0.25">
      <c r="A6" t="s">
        <v>12</v>
      </c>
      <c r="B6" s="16" t="s">
        <v>28</v>
      </c>
      <c r="C6" s="27">
        <v>0</v>
      </c>
      <c r="D6" s="27">
        <v>1.927812742150195E-5</v>
      </c>
      <c r="E6" s="27">
        <v>5.115204981841096E-6</v>
      </c>
      <c r="F6" s="27">
        <v>7527.061569023449</v>
      </c>
      <c r="G6" s="27">
        <v>1.2573578873582379E-5</v>
      </c>
      <c r="H6" s="27">
        <v>1.2680004851869036E-4</v>
      </c>
      <c r="I6" s="27">
        <v>0</v>
      </c>
      <c r="J6" s="27">
        <v>6.1308466381288125E-5</v>
      </c>
      <c r="K6" s="27">
        <v>7.2957074993732869</v>
      </c>
      <c r="L6" s="27">
        <v>25.872172812903592</v>
      </c>
      <c r="M6" s="27">
        <v>3.0654233190644063E-4</v>
      </c>
      <c r="N6" s="27">
        <v>0</v>
      </c>
      <c r="O6" s="27">
        <v>6.2534635708913884</v>
      </c>
      <c r="P6" s="27">
        <v>4.2615951489817576E-4</v>
      </c>
      <c r="Q6" s="27">
        <v>3.3634099633914061E-4</v>
      </c>
      <c r="R6" s="27">
        <v>2.1843495086329372E-4</v>
      </c>
      <c r="S6" s="27">
        <v>4.6617731667003861</v>
      </c>
      <c r="T6" s="27">
        <v>3.3719656509708469E-3</v>
      </c>
      <c r="U6" s="27">
        <v>9.3400996193237198</v>
      </c>
      <c r="V6" s="27">
        <v>43.513772389636877</v>
      </c>
      <c r="X6">
        <f t="shared" si="0"/>
        <v>7624.0034426011498</v>
      </c>
    </row>
    <row r="7" spans="1:24" ht="15" x14ac:dyDescent="0.25">
      <c r="A7" t="s">
        <v>13</v>
      </c>
      <c r="B7" s="16" t="s">
        <v>29</v>
      </c>
      <c r="C7" s="27">
        <v>0</v>
      </c>
      <c r="D7" s="27">
        <v>1.7860825659476832E-5</v>
      </c>
      <c r="E7" s="27">
        <v>4.7391420543911526E-6</v>
      </c>
      <c r="F7" s="27">
        <v>1.8676418248207395E-5</v>
      </c>
      <c r="G7" s="27">
        <v>4676.283615186866</v>
      </c>
      <c r="H7" s="27">
        <v>1.1747788105599554E-4</v>
      </c>
      <c r="I7" s="27">
        <v>0</v>
      </c>
      <c r="J7" s="27">
        <v>5.6801151146285511E-5</v>
      </c>
      <c r="K7" s="27">
        <v>6.759336986407976</v>
      </c>
      <c r="L7" s="27">
        <v>23.970085783732486</v>
      </c>
      <c r="M7" s="27">
        <v>2.8400575573142757E-4</v>
      </c>
      <c r="N7" s="27">
        <v>0</v>
      </c>
      <c r="O7" s="27">
        <v>5.7937174169211225</v>
      </c>
      <c r="P7" s="27">
        <v>3.9482884578478027E-4</v>
      </c>
      <c r="Q7" s="27">
        <v>3.1161366280045561E-4</v>
      </c>
      <c r="R7" s="27">
        <v>2.023759097553324E-4</v>
      </c>
      <c r="S7" s="27">
        <v>4.3190459308612574</v>
      </c>
      <c r="T7" s="27">
        <v>3.1240633130457033E-3</v>
      </c>
      <c r="U7" s="27">
        <v>8.6534281725320135</v>
      </c>
      <c r="V7" s="27">
        <v>16.207114002171515</v>
      </c>
      <c r="X7">
        <f t="shared" si="0"/>
        <v>4741.9908759223981</v>
      </c>
    </row>
    <row r="8" spans="1:24" ht="15" x14ac:dyDescent="0.25">
      <c r="A8" t="s">
        <v>15</v>
      </c>
      <c r="B8" s="16" t="s">
        <v>30</v>
      </c>
      <c r="C8" s="27">
        <v>0</v>
      </c>
      <c r="D8" s="27">
        <v>4.8924768359368834E-5</v>
      </c>
      <c r="E8" s="27">
        <v>1.298156264742478E-5</v>
      </c>
      <c r="F8" s="27">
        <v>5.1158857602499026E-5</v>
      </c>
      <c r="G8" s="27">
        <v>3.1909708883454658E-5</v>
      </c>
      <c r="H8" s="27">
        <v>14075.889688983252</v>
      </c>
      <c r="I8" s="27">
        <v>0</v>
      </c>
      <c r="J8" s="27">
        <v>1.5559096848935462E-4</v>
      </c>
      <c r="K8" s="27">
        <v>18.5153252502332</v>
      </c>
      <c r="L8" s="27">
        <v>65.659388702507655</v>
      </c>
      <c r="M8" s="27">
        <v>7.7795484244677323E-4</v>
      </c>
      <c r="N8" s="27">
        <v>0</v>
      </c>
      <c r="O8" s="27">
        <v>15.870278785914172</v>
      </c>
      <c r="P8" s="27">
        <v>1.0815238998409863E-3</v>
      </c>
      <c r="Q8" s="27">
        <v>8.5357903160750777E-4</v>
      </c>
      <c r="R8" s="27">
        <v>5.543525643811805E-4</v>
      </c>
      <c r="S8" s="27">
        <v>11.830826061993548</v>
      </c>
      <c r="T8" s="27">
        <v>8.5575032669145054E-3</v>
      </c>
      <c r="U8" s="27">
        <v>23.703661685479222</v>
      </c>
      <c r="V8" s="27">
        <v>62.191127073711236</v>
      </c>
      <c r="X8">
        <f t="shared" si="0"/>
        <v>14273.672422022564</v>
      </c>
    </row>
    <row r="9" spans="1:24" ht="15" x14ac:dyDescent="0.25">
      <c r="A9" t="s">
        <v>17</v>
      </c>
      <c r="B9" s="16" t="s">
        <v>33</v>
      </c>
      <c r="C9" s="27">
        <v>0</v>
      </c>
      <c r="D9" s="27">
        <v>2.0013638668813996E-4</v>
      </c>
      <c r="E9" s="27">
        <v>5.310363500829536E-5</v>
      </c>
      <c r="F9" s="27">
        <v>2.092753681008807E-4</v>
      </c>
      <c r="G9" s="27">
        <v>1.3053293966147343E-4</v>
      </c>
      <c r="H9" s="27">
        <v>1.3163780375321532E-3</v>
      </c>
      <c r="I9" s="27">
        <v>2677.3942202531734</v>
      </c>
      <c r="J9" s="27">
        <v>0</v>
      </c>
      <c r="K9" s="27">
        <v>0</v>
      </c>
      <c r="L9" s="27">
        <v>3858.9506876886949</v>
      </c>
      <c r="M9" s="27">
        <v>0</v>
      </c>
      <c r="N9" s="27">
        <v>0</v>
      </c>
      <c r="O9" s="27">
        <v>4.4871519624287148E-2</v>
      </c>
      <c r="P9" s="27">
        <v>1.2443023711490411E-3</v>
      </c>
      <c r="Q9" s="27">
        <v>9.8204987716728567E-4</v>
      </c>
      <c r="R9" s="27">
        <v>6.3778730217008736E-4</v>
      </c>
      <c r="S9" s="27">
        <v>9.5471318349547136E-4</v>
      </c>
      <c r="T9" s="27">
        <v>0</v>
      </c>
      <c r="U9" s="27">
        <v>217.75575645756459</v>
      </c>
      <c r="V9" s="27">
        <v>46.649195571955794</v>
      </c>
      <c r="X9">
        <f t="shared" si="0"/>
        <v>6800.8004597701147</v>
      </c>
    </row>
    <row r="10" spans="1:24" ht="15" x14ac:dyDescent="0.25">
      <c r="A10" t="s">
        <v>40</v>
      </c>
      <c r="B10" s="16" t="s">
        <v>41</v>
      </c>
      <c r="C10" s="27">
        <v>6.4004277022038547E-4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10202.023795816112</v>
      </c>
      <c r="K10" s="27">
        <v>1.5361026485289251E-2</v>
      </c>
      <c r="L10" s="27">
        <v>6.4004277022038547E-4</v>
      </c>
      <c r="M10" s="27">
        <v>6.4004277022038552E-3</v>
      </c>
      <c r="N10" s="27">
        <v>8.5765731209531654E-2</v>
      </c>
      <c r="O10" s="27">
        <v>0</v>
      </c>
      <c r="P10" s="27">
        <v>0.13124499454705588</v>
      </c>
      <c r="Q10" s="27">
        <v>0.1035834486554387</v>
      </c>
      <c r="R10" s="27">
        <v>6.727174434152737E-2</v>
      </c>
      <c r="S10" s="27">
        <v>0.15105009377201095</v>
      </c>
      <c r="T10" s="27">
        <v>6.4004277022038547E-4</v>
      </c>
      <c r="U10" s="27">
        <v>0.13952932390804404</v>
      </c>
      <c r="V10" s="27">
        <v>4.5807861064672979</v>
      </c>
      <c r="X10">
        <f t="shared" si="0"/>
        <v>10207.306708841512</v>
      </c>
    </row>
    <row r="11" spans="1:24" ht="15" x14ac:dyDescent="0.25">
      <c r="A11" t="s">
        <v>19</v>
      </c>
      <c r="B11" s="16" t="s">
        <v>35</v>
      </c>
      <c r="C11" s="27">
        <v>0</v>
      </c>
      <c r="D11" s="27">
        <v>1.0049081278390598E-4</v>
      </c>
      <c r="E11" s="27">
        <v>2.6663954176802971E-5</v>
      </c>
      <c r="F11" s="27">
        <v>1.0507960188608152E-4</v>
      </c>
      <c r="G11" s="27">
        <v>6.5542110651242987E-5</v>
      </c>
      <c r="H11" s="27">
        <v>6.6096875791316696E-4</v>
      </c>
      <c r="I11" s="27">
        <v>0</v>
      </c>
      <c r="J11" s="27">
        <v>0</v>
      </c>
      <c r="K11" s="27">
        <v>6216.2099832040021</v>
      </c>
      <c r="L11" s="27">
        <v>6.7112166618784035E-3</v>
      </c>
      <c r="M11" s="27">
        <v>0</v>
      </c>
      <c r="N11" s="27">
        <v>235.2684112988093</v>
      </c>
      <c r="O11" s="27">
        <v>0</v>
      </c>
      <c r="P11" s="27">
        <v>0</v>
      </c>
      <c r="Q11" s="27">
        <v>0</v>
      </c>
      <c r="R11" s="27">
        <v>0</v>
      </c>
      <c r="S11" s="27">
        <v>9.587452374112005E-4</v>
      </c>
      <c r="T11" s="27">
        <v>0</v>
      </c>
      <c r="U11" s="27">
        <v>0.87821063746865968</v>
      </c>
      <c r="V11" s="27">
        <v>85.01577518220077</v>
      </c>
      <c r="X11">
        <f t="shared" si="0"/>
        <v>6537.3810090296174</v>
      </c>
    </row>
    <row r="12" spans="1:24" ht="15" x14ac:dyDescent="0.25">
      <c r="A12" t="s">
        <v>6</v>
      </c>
      <c r="B12" s="16" t="s">
        <v>25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6.1326499388004899E-2</v>
      </c>
      <c r="K12" s="27">
        <v>0</v>
      </c>
      <c r="L12" s="27">
        <v>4092.9651548759175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0.92781058751529988</v>
      </c>
      <c r="X12">
        <f t="shared" si="0"/>
        <v>4093.9542919628211</v>
      </c>
    </row>
    <row r="13" spans="1:24" ht="15" x14ac:dyDescent="0.25">
      <c r="A13" t="s">
        <v>14</v>
      </c>
      <c r="B13" s="16" t="s">
        <v>31</v>
      </c>
      <c r="C13" s="27">
        <v>1.2623762376237624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51.485148514851488</v>
      </c>
      <c r="K13" s="27">
        <v>0</v>
      </c>
      <c r="L13" s="27">
        <v>738.61386138613864</v>
      </c>
      <c r="M13" s="27">
        <v>311.28739630719826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0.7277227722772277</v>
      </c>
      <c r="T13" s="27">
        <v>0</v>
      </c>
      <c r="U13" s="27">
        <v>0</v>
      </c>
      <c r="V13" s="27">
        <v>106.92079207920793</v>
      </c>
      <c r="X13">
        <f t="shared" si="0"/>
        <v>1210.2972972972975</v>
      </c>
    </row>
    <row r="14" spans="1:24" ht="15" x14ac:dyDescent="0.25">
      <c r="A14" t="s">
        <v>42</v>
      </c>
      <c r="B14" s="16" t="s">
        <v>36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39.226388238232559</v>
      </c>
      <c r="K14" s="27">
        <v>1622.4034175332988</v>
      </c>
      <c r="L14" s="27">
        <v>25.10488847246884</v>
      </c>
      <c r="M14" s="27">
        <v>0</v>
      </c>
      <c r="N14" s="27">
        <v>1794.1963380522925</v>
      </c>
      <c r="O14" s="27">
        <v>0</v>
      </c>
      <c r="P14" s="27">
        <v>0</v>
      </c>
      <c r="Q14" s="27">
        <v>0</v>
      </c>
      <c r="R14" s="27">
        <v>0</v>
      </c>
      <c r="S14" s="27">
        <v>0.82296962523811912</v>
      </c>
      <c r="T14" s="27">
        <v>0</v>
      </c>
      <c r="U14" s="27">
        <v>10.387932133248746</v>
      </c>
      <c r="V14" s="27">
        <v>102.54562413238759</v>
      </c>
      <c r="X14">
        <f t="shared" si="0"/>
        <v>3594.6875581871677</v>
      </c>
    </row>
    <row r="15" spans="1:24" ht="15" x14ac:dyDescent="0.25">
      <c r="A15" t="s">
        <v>18</v>
      </c>
      <c r="B15" s="16" t="s">
        <v>34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9.9430199430199421E-4</v>
      </c>
      <c r="K15" s="27">
        <v>12.476501424501425</v>
      </c>
      <c r="L15" s="27">
        <v>0</v>
      </c>
      <c r="M15" s="27">
        <v>0</v>
      </c>
      <c r="N15" s="27">
        <v>0</v>
      </c>
      <c r="O15" s="27">
        <v>14718.206213416213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263.34187749287747</v>
      </c>
      <c r="V15" s="27">
        <v>30.21683760683765</v>
      </c>
      <c r="X15">
        <f t="shared" si="0"/>
        <v>15024.242424242426</v>
      </c>
    </row>
    <row r="16" spans="1:24" ht="15" x14ac:dyDescent="0.25">
      <c r="A16" t="s">
        <v>7</v>
      </c>
      <c r="B16" s="16" t="s">
        <v>26</v>
      </c>
      <c r="C16" s="27">
        <v>1.0566189895432025</v>
      </c>
      <c r="D16" s="27">
        <v>10.13862899214093</v>
      </c>
      <c r="E16" s="27">
        <v>2.6901557602422663</v>
      </c>
      <c r="F16" s="27">
        <v>10.601596988331604</v>
      </c>
      <c r="G16" s="27">
        <v>6.6126158685147427</v>
      </c>
      <c r="H16" s="27">
        <v>66.685867356732714</v>
      </c>
      <c r="I16" s="27">
        <v>1.7552589728780958</v>
      </c>
      <c r="J16" s="27">
        <v>0.49323500549215887</v>
      </c>
      <c r="K16" s="27">
        <v>0</v>
      </c>
      <c r="L16" s="27">
        <v>79.958874779228864</v>
      </c>
      <c r="M16" s="27">
        <v>8.2205834248693136E-4</v>
      </c>
      <c r="N16" s="27">
        <v>1.6989205744729918E-3</v>
      </c>
      <c r="O16" s="27">
        <v>0</v>
      </c>
      <c r="P16" s="27">
        <v>31.677518375573776</v>
      </c>
      <c r="Q16" s="27">
        <v>0.18488501539461027</v>
      </c>
      <c r="R16" s="27">
        <v>0.12007263370403855</v>
      </c>
      <c r="S16" s="27">
        <v>34.123148561627033</v>
      </c>
      <c r="T16" s="27">
        <v>0.75706092954096471</v>
      </c>
      <c r="U16" s="27">
        <v>2.7152587052343344</v>
      </c>
      <c r="V16" s="27">
        <v>382.317882704461</v>
      </c>
      <c r="X16">
        <f t="shared" si="0"/>
        <v>631.89120061755727</v>
      </c>
    </row>
    <row r="17" spans="1:24" ht="15" x14ac:dyDescent="0.25">
      <c r="A17" t="s">
        <v>8</v>
      </c>
      <c r="B17" s="16" t="s">
        <v>27</v>
      </c>
      <c r="C17" s="27">
        <v>9.8125699464471996</v>
      </c>
      <c r="D17" s="27">
        <v>94.155042764724612</v>
      </c>
      <c r="E17" s="27">
        <v>24.98283849283002</v>
      </c>
      <c r="F17" s="27">
        <v>98.454516738357711</v>
      </c>
      <c r="G17" s="27">
        <v>61.409795187231545</v>
      </c>
      <c r="H17" s="27">
        <v>619.29583355333455</v>
      </c>
      <c r="I17" s="27">
        <v>16.30067376788438</v>
      </c>
      <c r="J17" s="27">
        <v>4.5805565102709949</v>
      </c>
      <c r="K17" s="27">
        <v>0</v>
      </c>
      <c r="L17" s="27">
        <v>742.55910538726459</v>
      </c>
      <c r="M17" s="27">
        <v>7.6342608504516582E-3</v>
      </c>
      <c r="N17" s="27">
        <v>1.5777472424266758E-2</v>
      </c>
      <c r="O17" s="27">
        <v>0</v>
      </c>
      <c r="P17" s="27">
        <v>2.1754968100073171</v>
      </c>
      <c r="Q17" s="27">
        <v>2032.9402389534978</v>
      </c>
      <c r="R17" s="27">
        <v>1.1150860703198036</v>
      </c>
      <c r="S17" s="27">
        <v>316.89358734573807</v>
      </c>
      <c r="T17" s="27">
        <v>7.0306452925426139</v>
      </c>
      <c r="U17" s="27">
        <v>25.215963589041827</v>
      </c>
      <c r="V17" s="27">
        <v>1811.2783457094517</v>
      </c>
      <c r="X17">
        <f t="shared" si="0"/>
        <v>5868.2237078522194</v>
      </c>
    </row>
    <row r="18" spans="1:24" ht="15" x14ac:dyDescent="0.25">
      <c r="A18" t="s">
        <v>9</v>
      </c>
      <c r="B18" s="16" t="s">
        <v>1</v>
      </c>
      <c r="C18" s="27">
        <v>4.4440140967062804</v>
      </c>
      <c r="D18" s="27">
        <v>42.641870540134796</v>
      </c>
      <c r="E18" s="27">
        <v>11.314475926673111</v>
      </c>
      <c r="F18" s="27">
        <v>44.589058998563594</v>
      </c>
      <c r="G18" s="27">
        <v>27.811877721871689</v>
      </c>
      <c r="H18" s="27">
        <v>280.4728454790735</v>
      </c>
      <c r="I18" s="27">
        <v>7.3824109693624864</v>
      </c>
      <c r="J18" s="27">
        <v>2.0744879082135128</v>
      </c>
      <c r="K18" s="27">
        <v>0</v>
      </c>
      <c r="L18" s="27">
        <v>336.29753978705725</v>
      </c>
      <c r="M18" s="27">
        <v>3.4574798470225205E-3</v>
      </c>
      <c r="N18" s="27">
        <v>7.1454583505132091E-3</v>
      </c>
      <c r="O18" s="27">
        <v>0</v>
      </c>
      <c r="P18" s="27">
        <v>0.98526059368499064</v>
      </c>
      <c r="Q18" s="27">
        <v>0.77760443718564376</v>
      </c>
      <c r="R18" s="27">
        <v>682.11628482812523</v>
      </c>
      <c r="S18" s="27">
        <v>143.51791396199664</v>
      </c>
      <c r="T18" s="27">
        <v>3.1841084404512734</v>
      </c>
      <c r="U18" s="27">
        <v>11.420055934715387</v>
      </c>
      <c r="V18" s="27">
        <v>1058.6190000736558</v>
      </c>
      <c r="X18">
        <f t="shared" si="0"/>
        <v>2657.659412635669</v>
      </c>
    </row>
    <row r="19" spans="1:24" ht="15" x14ac:dyDescent="0.25">
      <c r="A19" t="s">
        <v>43</v>
      </c>
      <c r="B19" s="16" t="s">
        <v>37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1.7669659796377631E-2</v>
      </c>
      <c r="P19" s="27">
        <v>0</v>
      </c>
      <c r="Q19" s="27">
        <v>0</v>
      </c>
      <c r="R19" s="27">
        <v>0</v>
      </c>
      <c r="S19" s="27">
        <v>168.07064658807667</v>
      </c>
      <c r="T19" s="27">
        <v>0</v>
      </c>
      <c r="U19" s="27">
        <v>36.905293192209228</v>
      </c>
      <c r="V19" s="27">
        <v>39.531129779494997</v>
      </c>
      <c r="X19">
        <f t="shared" si="0"/>
        <v>244.52473921957727</v>
      </c>
    </row>
    <row r="20" spans="1:24" ht="15" x14ac:dyDescent="0.25">
      <c r="A20" t="s">
        <v>44</v>
      </c>
      <c r="B20" s="16" t="s">
        <v>0</v>
      </c>
      <c r="C20" s="27">
        <v>0.20570767464238282</v>
      </c>
      <c r="D20" s="27">
        <v>4.9234316264978421E-3</v>
      </c>
      <c r="E20" s="27">
        <v>1.3063697232090228E-3</v>
      </c>
      <c r="F20" s="27">
        <v>5.1482540631673755E-3</v>
      </c>
      <c r="G20" s="27">
        <v>3.2111602196079683E-3</v>
      </c>
      <c r="H20" s="27">
        <v>3.2383402986644577E-2</v>
      </c>
      <c r="I20" s="27">
        <v>0.20489780190757029</v>
      </c>
      <c r="J20" s="27">
        <v>0.12067103748706708</v>
      </c>
      <c r="K20" s="27">
        <v>918.84354089976125</v>
      </c>
      <c r="L20" s="27">
        <v>3.4047049771518791</v>
      </c>
      <c r="M20" s="27">
        <v>3.9173544182882112</v>
      </c>
      <c r="N20" s="27">
        <v>913.66197514243061</v>
      </c>
      <c r="O20" s="27">
        <v>0.40412649467145284</v>
      </c>
      <c r="P20" s="27">
        <v>0.74801755914610191</v>
      </c>
      <c r="Q20" s="27">
        <v>0.59036337879839484</v>
      </c>
      <c r="R20" s="27">
        <v>0.38340849626694357</v>
      </c>
      <c r="S20" s="27">
        <v>189.66004640207251</v>
      </c>
      <c r="T20" s="27">
        <v>20406.922628730339</v>
      </c>
      <c r="U20" s="27">
        <v>6137.0114964801851</v>
      </c>
      <c r="V20" s="27">
        <v>1353.8780186225999</v>
      </c>
      <c r="X20">
        <f t="shared" si="0"/>
        <v>29930.003930734369</v>
      </c>
    </row>
    <row r="21" spans="1:24" ht="15" x14ac:dyDescent="0.25">
      <c r="A21" t="s">
        <v>45</v>
      </c>
      <c r="B21" s="16" t="s">
        <v>38</v>
      </c>
      <c r="C21" s="27">
        <v>0</v>
      </c>
      <c r="D21" s="27">
        <v>8.995284007377413E-5</v>
      </c>
      <c r="E21" s="27">
        <v>2.3867837659529099E-5</v>
      </c>
      <c r="F21" s="27">
        <v>9.4060425641102541E-5</v>
      </c>
      <c r="G21" s="27">
        <v>5.866903485184159E-5</v>
      </c>
      <c r="H21" s="27">
        <v>5.9165624525475398E-4</v>
      </c>
      <c r="I21" s="27">
        <v>0</v>
      </c>
      <c r="J21" s="27">
        <v>241.70386826641601</v>
      </c>
      <c r="K21" s="27">
        <v>0</v>
      </c>
      <c r="L21" s="27">
        <v>39.981472340223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2.4581482841134396E-2</v>
      </c>
      <c r="T21" s="27">
        <v>0</v>
      </c>
      <c r="U21" s="27">
        <v>24.469309712196264</v>
      </c>
      <c r="V21" s="27">
        <v>50.074550279322999</v>
      </c>
      <c r="X21">
        <f t="shared" si="0"/>
        <v>356.25464028738287</v>
      </c>
    </row>
    <row r="22" spans="1:24" ht="15" x14ac:dyDescent="0.25">
      <c r="A22" t="s">
        <v>46</v>
      </c>
      <c r="B22" s="16" t="s">
        <v>39</v>
      </c>
      <c r="C22" s="27">
        <v>1.8339642068138755E-2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3.9299233003199348E-3</v>
      </c>
      <c r="J22" s="27">
        <v>0</v>
      </c>
      <c r="K22" s="27">
        <v>623.54783031666761</v>
      </c>
      <c r="L22" s="27">
        <v>3105.632367869503</v>
      </c>
      <c r="M22" s="27">
        <v>0</v>
      </c>
      <c r="N22" s="27">
        <v>78.603705904036417</v>
      </c>
      <c r="O22" s="27">
        <v>275.10773076639362</v>
      </c>
      <c r="P22" s="27">
        <v>19.00023458678584</v>
      </c>
      <c r="Q22" s="27">
        <v>14.995694354316774</v>
      </c>
      <c r="R22" s="27">
        <v>9.7388774936710583</v>
      </c>
      <c r="S22" s="27">
        <v>1669.8656744985531</v>
      </c>
      <c r="T22" s="27">
        <v>0</v>
      </c>
      <c r="U22" s="27">
        <v>1424.9259999470287</v>
      </c>
      <c r="V22" s="27">
        <v>6884.4805254735093</v>
      </c>
      <c r="X22">
        <f t="shared" si="0"/>
        <v>14105.920910775832</v>
      </c>
    </row>
    <row r="23" spans="1:24" x14ac:dyDescent="0.2">
      <c r="C23" s="17">
        <f>SUM(C3:C22)</f>
        <v>300.21402353142003</v>
      </c>
      <c r="D23" s="17">
        <f t="shared" ref="D23:V23" si="1">SUM(D3:D22)</f>
        <v>8139.066636420891</v>
      </c>
      <c r="E23" s="17">
        <f t="shared" si="1"/>
        <v>28738.011696514939</v>
      </c>
      <c r="F23" s="17">
        <f t="shared" si="1"/>
        <v>7680.7125863098108</v>
      </c>
      <c r="G23" s="17">
        <f t="shared" si="1"/>
        <v>4772.1215503620606</v>
      </c>
      <c r="H23" s="17">
        <f t="shared" si="1"/>
        <v>15042.380803668419</v>
      </c>
      <c r="I23" s="17">
        <f t="shared" si="1"/>
        <v>2703.0554985964004</v>
      </c>
      <c r="J23" s="17">
        <f t="shared" si="1"/>
        <v>11758.100356348854</v>
      </c>
      <c r="K23" s="17">
        <f t="shared" si="1"/>
        <v>9504.9855895672099</v>
      </c>
      <c r="L23" s="17">
        <f t="shared" si="1"/>
        <v>19464.433952760668</v>
      </c>
      <c r="M23" s="17">
        <f t="shared" si="1"/>
        <v>315.22774936210942</v>
      </c>
      <c r="N23" s="17">
        <f t="shared" si="1"/>
        <v>3021.8408179801277</v>
      </c>
      <c r="O23" s="17">
        <f t="shared" si="1"/>
        <v>15090.910007635077</v>
      </c>
      <c r="P23" s="17">
        <f t="shared" si="1"/>
        <v>54.726210514612035</v>
      </c>
      <c r="Q23" s="17">
        <f t="shared" si="1"/>
        <v>2049.5990288526664</v>
      </c>
      <c r="R23" s="17">
        <f t="shared" si="1"/>
        <v>693.54532609212356</v>
      </c>
      <c r="S23" s="17">
        <f t="shared" si="1"/>
        <v>2595.1002376448341</v>
      </c>
      <c r="T23" s="17">
        <f t="shared" si="1"/>
        <v>20417.946611944331</v>
      </c>
      <c r="U23" s="17">
        <f t="shared" si="1"/>
        <v>8322.9123714279449</v>
      </c>
      <c r="V23" s="17">
        <f t="shared" si="1"/>
        <v>12202.837333054609</v>
      </c>
    </row>
    <row r="28" spans="1:24" x14ac:dyDescent="0.2">
      <c r="M28" s="7" t="s">
        <v>49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2"/>
  <sheetViews>
    <sheetView zoomScale="80" zoomScaleNormal="80" workbookViewId="0">
      <selection activeCell="C3" sqref="C3:V22"/>
    </sheetView>
  </sheetViews>
  <sheetFormatPr defaultColWidth="8.85546875" defaultRowHeight="12.75" x14ac:dyDescent="0.2"/>
  <sheetData>
    <row r="2" spans="1:24" x14ac:dyDescent="0.2">
      <c r="C2" t="s">
        <v>32</v>
      </c>
      <c r="D2" t="s">
        <v>3</v>
      </c>
      <c r="E2" t="s">
        <v>2</v>
      </c>
      <c r="F2" t="s">
        <v>28</v>
      </c>
      <c r="G2" t="s">
        <v>29</v>
      </c>
      <c r="H2" t="s">
        <v>30</v>
      </c>
      <c r="I2" t="s">
        <v>33</v>
      </c>
      <c r="J2" t="s">
        <v>41</v>
      </c>
      <c r="K2" t="s">
        <v>35</v>
      </c>
      <c r="L2" t="s">
        <v>25</v>
      </c>
      <c r="M2" t="s">
        <v>31</v>
      </c>
      <c r="N2" t="s">
        <v>36</v>
      </c>
      <c r="O2" t="s">
        <v>34</v>
      </c>
      <c r="P2" t="s">
        <v>26</v>
      </c>
      <c r="Q2" t="s">
        <v>27</v>
      </c>
      <c r="R2" t="s">
        <v>1</v>
      </c>
      <c r="S2" t="s">
        <v>37</v>
      </c>
      <c r="T2" t="s">
        <v>0</v>
      </c>
      <c r="U2" t="s">
        <v>38</v>
      </c>
      <c r="V2" t="s">
        <v>39</v>
      </c>
    </row>
    <row r="3" spans="1:24" ht="15" x14ac:dyDescent="0.25">
      <c r="A3" t="s">
        <v>16</v>
      </c>
      <c r="B3" t="s">
        <v>32</v>
      </c>
      <c r="C3" s="29">
        <v>124.61101973684214</v>
      </c>
      <c r="D3" s="28">
        <v>1.2321787763953174E-2</v>
      </c>
      <c r="E3" s="28">
        <v>3.2694290673202443E-3</v>
      </c>
      <c r="F3" s="28">
        <v>1.2884447014527012E-2</v>
      </c>
      <c r="G3" s="28">
        <v>8.036515524884786E-3</v>
      </c>
      <c r="H3" s="28">
        <v>8.1045386418788473E-2</v>
      </c>
      <c r="I3" s="28">
        <v>0</v>
      </c>
      <c r="J3" s="28">
        <v>1.3315353618421051</v>
      </c>
      <c r="K3" s="28">
        <v>0</v>
      </c>
      <c r="L3" s="28">
        <v>9.0911184210526311E-2</v>
      </c>
      <c r="M3" s="28">
        <v>0</v>
      </c>
      <c r="N3" s="28">
        <v>0</v>
      </c>
      <c r="O3" s="28">
        <v>0</v>
      </c>
      <c r="P3" s="28">
        <v>0.34762965872947327</v>
      </c>
      <c r="Q3" s="28">
        <v>0.27436230258062688</v>
      </c>
      <c r="R3" s="28">
        <v>0.17818320316358402</v>
      </c>
      <c r="S3" s="28">
        <v>7.0534539473684202E-3</v>
      </c>
      <c r="T3" s="28">
        <v>0.29859621710526313</v>
      </c>
      <c r="U3" s="28">
        <v>84.025445723684214</v>
      </c>
      <c r="V3" s="28">
        <v>1.8887582236841967</v>
      </c>
      <c r="X3" s="17">
        <f>SUM(C3:V3)</f>
        <v>213.17105263157896</v>
      </c>
    </row>
    <row r="4" spans="1:24" ht="15" x14ac:dyDescent="0.25">
      <c r="A4" t="s">
        <v>11</v>
      </c>
      <c r="B4" t="s">
        <v>3</v>
      </c>
      <c r="C4" s="28">
        <v>2.5556517597534283</v>
      </c>
      <c r="D4" s="29">
        <v>235.45830647967745</v>
      </c>
      <c r="E4" s="28">
        <v>4.835709951518407E-2</v>
      </c>
      <c r="F4" s="28">
        <v>0.19056981315403776</v>
      </c>
      <c r="G4" s="28">
        <v>0.11886557958289212</v>
      </c>
      <c r="H4" s="28">
        <v>1.1987168816334559</v>
      </c>
      <c r="I4" s="28">
        <v>2.0130790305634659E-2</v>
      </c>
      <c r="J4" s="28">
        <v>0.5333061749222896</v>
      </c>
      <c r="K4" s="28">
        <v>2.3485922023240433E-2</v>
      </c>
      <c r="L4" s="28">
        <v>1.2350080084329838</v>
      </c>
      <c r="M4" s="28">
        <v>0</v>
      </c>
      <c r="N4" s="28">
        <v>7.0297997892692461E-3</v>
      </c>
      <c r="O4" s="28">
        <v>7.0617534246750158E-2</v>
      </c>
      <c r="P4" s="28">
        <v>49.207038369597448</v>
      </c>
      <c r="Q4" s="28">
        <v>38.836031423780774</v>
      </c>
      <c r="R4" s="28">
        <v>25.221863252213023</v>
      </c>
      <c r="S4" s="28">
        <v>0.25706699683941403</v>
      </c>
      <c r="T4" s="28">
        <v>3.1167575974787374</v>
      </c>
      <c r="U4" s="28">
        <v>0.94678621707294441</v>
      </c>
      <c r="V4" s="28">
        <v>11.589791123120122</v>
      </c>
      <c r="X4">
        <f t="shared" ref="X4:X22" si="0">SUM(C4:V4)</f>
        <v>370.63538082313903</v>
      </c>
    </row>
    <row r="5" spans="1:24" ht="15" x14ac:dyDescent="0.25">
      <c r="A5" t="s">
        <v>10</v>
      </c>
      <c r="B5" t="s">
        <v>2</v>
      </c>
      <c r="C5" s="28">
        <v>9.1771217060054866</v>
      </c>
      <c r="D5" s="28">
        <v>0.6544355219954413</v>
      </c>
      <c r="E5" s="29">
        <v>844.54858390038112</v>
      </c>
      <c r="F5" s="28">
        <v>0.6843195134590887</v>
      </c>
      <c r="G5" s="28">
        <v>0.42683588885847562</v>
      </c>
      <c r="H5" s="28">
        <v>4.3044873667979573</v>
      </c>
      <c r="I5" s="28">
        <v>7.2287905411145992E-2</v>
      </c>
      <c r="J5" s="28">
        <v>1.91505577986036</v>
      </c>
      <c r="K5" s="28">
        <v>8.4335889646337009E-2</v>
      </c>
      <c r="L5" s="28">
        <v>4.4348056256203066</v>
      </c>
      <c r="M5" s="28">
        <v>0</v>
      </c>
      <c r="N5" s="28">
        <v>2.5243395540400192E-2</v>
      </c>
      <c r="O5" s="28">
        <v>0.25358138247402012</v>
      </c>
      <c r="P5" s="28">
        <v>176.69816640176609</v>
      </c>
      <c r="Q5" s="28">
        <v>139.45678850575317</v>
      </c>
      <c r="R5" s="28">
        <v>90.569502607083749</v>
      </c>
      <c r="S5" s="28">
        <v>0.92310507782963425</v>
      </c>
      <c r="T5" s="28">
        <v>11.192003640957431</v>
      </c>
      <c r="U5" s="28">
        <v>3.3998264084638987</v>
      </c>
      <c r="V5" s="28">
        <v>42.098714576147202</v>
      </c>
      <c r="X5">
        <f t="shared" si="0"/>
        <v>1330.9192010940512</v>
      </c>
    </row>
    <row r="6" spans="1:24" ht="15" x14ac:dyDescent="0.25">
      <c r="A6" t="s">
        <v>12</v>
      </c>
      <c r="B6" t="s">
        <v>28</v>
      </c>
      <c r="C6" s="28">
        <v>0.40515301535611192</v>
      </c>
      <c r="D6" s="28">
        <v>2.8892122561597157E-2</v>
      </c>
      <c r="E6" s="28">
        <v>7.6661558475958616E-3</v>
      </c>
      <c r="F6" s="29">
        <v>36.093351809160254</v>
      </c>
      <c r="G6" s="28">
        <v>1.8844018089032223E-2</v>
      </c>
      <c r="H6" s="28">
        <v>0.19003518664018895</v>
      </c>
      <c r="I6" s="28">
        <v>3.1913778403894789E-3</v>
      </c>
      <c r="J6" s="28">
        <v>8.4546184374762551E-2</v>
      </c>
      <c r="K6" s="28">
        <v>3.7232741471210588E-3</v>
      </c>
      <c r="L6" s="28">
        <v>0.1957884976683387</v>
      </c>
      <c r="M6" s="28">
        <v>0</v>
      </c>
      <c r="N6" s="28">
        <v>1.1144494045804529E-3</v>
      </c>
      <c r="O6" s="28">
        <v>1.1195150836921823E-2</v>
      </c>
      <c r="P6" s="28">
        <v>7.8008984972623114</v>
      </c>
      <c r="Q6" s="28">
        <v>6.1567602768100063</v>
      </c>
      <c r="R6" s="28">
        <v>3.998476674505735</v>
      </c>
      <c r="S6" s="28">
        <v>4.075338845386247E-2</v>
      </c>
      <c r="T6" s="28">
        <v>0.494106340558079</v>
      </c>
      <c r="U6" s="28">
        <v>0.1500960720805401</v>
      </c>
      <c r="V6" s="28">
        <v>1.8360353958258673</v>
      </c>
      <c r="X6">
        <f t="shared" si="0"/>
        <v>57.520627887423288</v>
      </c>
    </row>
    <row r="7" spans="1:24" ht="15" x14ac:dyDescent="0.25">
      <c r="A7" t="s">
        <v>13</v>
      </c>
      <c r="B7" t="s">
        <v>29</v>
      </c>
      <c r="C7" s="28">
        <v>0.67915386263807531</v>
      </c>
      <c r="D7" s="28">
        <v>4.8431570033544806E-2</v>
      </c>
      <c r="E7" s="28">
        <v>1.2850698768473711E-2</v>
      </c>
      <c r="F7" s="28">
        <v>5.0643137983035762E-2</v>
      </c>
      <c r="G7" s="29">
        <v>52.170506566858144</v>
      </c>
      <c r="H7" s="28">
        <v>0.31855404292225492</v>
      </c>
      <c r="I7" s="28">
        <v>5.3496740867965426E-3</v>
      </c>
      <c r="J7" s="28">
        <v>0.14172390556926079</v>
      </c>
      <c r="K7" s="28">
        <v>6.2412864345959664E-3</v>
      </c>
      <c r="L7" s="28">
        <v>0.32819825945188313</v>
      </c>
      <c r="M7" s="28">
        <v>0</v>
      </c>
      <c r="N7" s="28">
        <v>1.8681401572940308E-3</v>
      </c>
      <c r="O7" s="28">
        <v>1.876631703463549E-2</v>
      </c>
      <c r="P7" s="28">
        <v>13.076566496257062</v>
      </c>
      <c r="Q7" s="28">
        <v>10.320514385551155</v>
      </c>
      <c r="R7" s="28">
        <v>6.7026056211674447</v>
      </c>
      <c r="S7" s="28">
        <v>6.8314488933774897E-2</v>
      </c>
      <c r="T7" s="28">
        <v>0.82826541337481707</v>
      </c>
      <c r="U7" s="28">
        <v>0.25160451300282788</v>
      </c>
      <c r="V7" s="28">
        <v>3.0967824892052116</v>
      </c>
      <c r="X7">
        <f t="shared" si="0"/>
        <v>88.126940869430285</v>
      </c>
    </row>
    <row r="8" spans="1:24" ht="15" x14ac:dyDescent="0.25">
      <c r="A8" t="s">
        <v>15</v>
      </c>
      <c r="B8" t="s">
        <v>30</v>
      </c>
      <c r="C8" s="28">
        <v>2.2099035012898338</v>
      </c>
      <c r="D8" s="28">
        <v>0.15759182429494753</v>
      </c>
      <c r="E8" s="28">
        <v>4.1814978556052013E-2</v>
      </c>
      <c r="F8" s="28">
        <v>0.16478806070584889</v>
      </c>
      <c r="G8" s="28">
        <v>0.10278452825216784</v>
      </c>
      <c r="H8" s="29">
        <v>171.62549741563305</v>
      </c>
      <c r="I8" s="28">
        <v>1.7407341908134477E-2</v>
      </c>
      <c r="J8" s="28">
        <v>0.46115640705835625</v>
      </c>
      <c r="K8" s="28">
        <v>2.0308565559490222E-2</v>
      </c>
      <c r="L8" s="28">
        <v>1.0679266107133296</v>
      </c>
      <c r="M8" s="28">
        <v>0</v>
      </c>
      <c r="N8" s="28">
        <v>6.0787543171263248E-3</v>
      </c>
      <c r="O8" s="28">
        <v>6.1063850185678094E-2</v>
      </c>
      <c r="P8" s="28">
        <v>42.549931134423488</v>
      </c>
      <c r="Q8" s="28">
        <v>33.58199390510682</v>
      </c>
      <c r="R8" s="28">
        <v>21.809655285545084</v>
      </c>
      <c r="S8" s="28">
        <v>0.22228899309673311</v>
      </c>
      <c r="T8" s="28">
        <v>2.6950986186022807</v>
      </c>
      <c r="U8" s="28">
        <v>0.81869768371115015</v>
      </c>
      <c r="V8" s="28">
        <v>9.1428814909275626</v>
      </c>
      <c r="X8">
        <f t="shared" si="0"/>
        <v>286.75686894988712</v>
      </c>
    </row>
    <row r="9" spans="1:24" ht="15" x14ac:dyDescent="0.25">
      <c r="A9" t="s">
        <v>17</v>
      </c>
      <c r="B9" t="s">
        <v>33</v>
      </c>
      <c r="C9" s="28">
        <v>52.064328748742028</v>
      </c>
      <c r="D9" s="28">
        <v>2.5493372936335268</v>
      </c>
      <c r="E9" s="28">
        <v>0.67643410273566618</v>
      </c>
      <c r="F9" s="28">
        <v>2.6657496388690181</v>
      </c>
      <c r="G9" s="28">
        <v>1.6627285854078486</v>
      </c>
      <c r="H9" s="28">
        <v>16.768023442084566</v>
      </c>
      <c r="I9" s="29">
        <v>127.39119892653491</v>
      </c>
      <c r="J9" s="28">
        <v>5.622305937604831</v>
      </c>
      <c r="K9" s="28">
        <v>3.1992438778933243</v>
      </c>
      <c r="L9" s="28">
        <v>3.2154740020127477</v>
      </c>
      <c r="M9" s="28">
        <v>0.964260315330426</v>
      </c>
      <c r="N9" s="28">
        <v>0</v>
      </c>
      <c r="O9" s="28">
        <v>13.072887621603488</v>
      </c>
      <c r="P9" s="28">
        <v>122.51193762604935</v>
      </c>
      <c r="Q9" s="28">
        <v>96.69099415609567</v>
      </c>
      <c r="R9" s="28">
        <v>62.79547479282985</v>
      </c>
      <c r="S9" s="28">
        <v>235.34634686346863</v>
      </c>
      <c r="T9" s="28">
        <v>308.17091378731965</v>
      </c>
      <c r="U9" s="28">
        <v>4.0413009057363301</v>
      </c>
      <c r="V9" s="28">
        <v>221.71113317678626</v>
      </c>
      <c r="X9">
        <f t="shared" si="0"/>
        <v>1281.1200738007381</v>
      </c>
    </row>
    <row r="10" spans="1:24" ht="15" x14ac:dyDescent="0.25">
      <c r="A10" t="s">
        <v>40</v>
      </c>
      <c r="B10" t="s">
        <v>41</v>
      </c>
      <c r="C10" s="28">
        <v>39.075251164724754</v>
      </c>
      <c r="D10" s="28">
        <v>16.595743762198079</v>
      </c>
      <c r="E10" s="28">
        <v>4.4034687246164141</v>
      </c>
      <c r="F10" s="28">
        <v>17.353567945412056</v>
      </c>
      <c r="G10" s="28">
        <v>10.824074797172551</v>
      </c>
      <c r="H10" s="28">
        <v>109.15692526771986</v>
      </c>
      <c r="I10" s="28">
        <v>12.210095927494292</v>
      </c>
      <c r="J10" s="29">
        <v>25422.267137670889</v>
      </c>
      <c r="K10" s="28">
        <v>11.550211831397078</v>
      </c>
      <c r="L10" s="28">
        <v>469.26527818464177</v>
      </c>
      <c r="M10" s="28">
        <v>0.68612584967625323</v>
      </c>
      <c r="N10" s="28">
        <v>34.326773852459716</v>
      </c>
      <c r="O10" s="28">
        <v>52.308135439031226</v>
      </c>
      <c r="P10" s="28">
        <v>685.34217528611634</v>
      </c>
      <c r="Q10" s="28">
        <v>540.89762638302886</v>
      </c>
      <c r="R10" s="28">
        <v>351.28321473459255</v>
      </c>
      <c r="S10" s="28">
        <v>149.75592729062535</v>
      </c>
      <c r="T10" s="28">
        <v>1649.9752179499148</v>
      </c>
      <c r="U10" s="28">
        <v>961.65978195673756</v>
      </c>
      <c r="V10" s="28">
        <v>6.4004277021689274E-2</v>
      </c>
      <c r="X10">
        <f t="shared" si="0"/>
        <v>30539.000738295472</v>
      </c>
    </row>
    <row r="11" spans="1:24" ht="15" x14ac:dyDescent="0.25">
      <c r="A11" t="s">
        <v>19</v>
      </c>
      <c r="B11" t="s">
        <v>35</v>
      </c>
      <c r="C11" s="28">
        <v>0.70276025902240991</v>
      </c>
      <c r="D11" s="28">
        <v>0.12541253435431468</v>
      </c>
      <c r="E11" s="28">
        <v>3.327661481265011E-2</v>
      </c>
      <c r="F11" s="28">
        <v>0.13113934315382975</v>
      </c>
      <c r="G11" s="28">
        <v>8.1796554092751245E-2</v>
      </c>
      <c r="H11" s="28">
        <v>0.82488900987563241</v>
      </c>
      <c r="I11" s="28">
        <v>8.5328326129596829E-2</v>
      </c>
      <c r="J11" s="28">
        <v>4.3181885493000465</v>
      </c>
      <c r="K11" s="29">
        <v>169.08526881507692</v>
      </c>
      <c r="L11" s="28">
        <v>2.9816976883488335</v>
      </c>
      <c r="M11" s="28">
        <v>0</v>
      </c>
      <c r="N11" s="28">
        <v>1.6126094893256391</v>
      </c>
      <c r="O11" s="28">
        <v>35.65094165313549</v>
      </c>
      <c r="P11" s="28">
        <v>5.5267926068566631</v>
      </c>
      <c r="Q11" s="28">
        <v>4.3619510229499827</v>
      </c>
      <c r="R11" s="28">
        <v>2.8328469254025754</v>
      </c>
      <c r="S11" s="28">
        <v>0.10642072135264324</v>
      </c>
      <c r="T11" s="28">
        <v>364.95596207294756</v>
      </c>
      <c r="U11" s="28">
        <v>13.056192643065726</v>
      </c>
      <c r="V11" s="28">
        <v>406.92024111443578</v>
      </c>
      <c r="X11">
        <f t="shared" si="0"/>
        <v>1013.3937159436391</v>
      </c>
    </row>
    <row r="12" spans="1:24" ht="15" x14ac:dyDescent="0.25">
      <c r="A12" t="s">
        <v>6</v>
      </c>
      <c r="B12" t="s">
        <v>25</v>
      </c>
      <c r="C12" s="28">
        <v>5.6380813953488366E-2</v>
      </c>
      <c r="D12" s="28">
        <v>1.1404396552166134E-3</v>
      </c>
      <c r="E12" s="28">
        <v>3.0260110218727204E-4</v>
      </c>
      <c r="F12" s="28">
        <v>1.1925164263817576E-3</v>
      </c>
      <c r="G12" s="28">
        <v>7.4381746950347768E-4</v>
      </c>
      <c r="H12" s="28">
        <v>7.5011333026472312E-3</v>
      </c>
      <c r="I12" s="28">
        <v>0</v>
      </c>
      <c r="J12" s="28">
        <v>1.9387086903304775</v>
      </c>
      <c r="K12" s="28">
        <v>0</v>
      </c>
      <c r="L12" s="29">
        <v>2508.451652386781</v>
      </c>
      <c r="M12" s="28">
        <v>0</v>
      </c>
      <c r="N12" s="28">
        <v>1.1513555691554467</v>
      </c>
      <c r="O12" s="28">
        <v>0</v>
      </c>
      <c r="P12" s="28">
        <v>4.7699213569464445E-2</v>
      </c>
      <c r="Q12" s="28">
        <v>3.7645999809203842E-2</v>
      </c>
      <c r="R12" s="28">
        <v>2.4449003267598569E-2</v>
      </c>
      <c r="S12" s="28">
        <v>2.5717564259485924E-2</v>
      </c>
      <c r="T12" s="28">
        <v>1.5826193390452877E-2</v>
      </c>
      <c r="U12" s="28">
        <v>2.106861995104039</v>
      </c>
      <c r="V12" s="28">
        <v>4.4758453182374547</v>
      </c>
      <c r="X12">
        <f t="shared" si="0"/>
        <v>2518.3430232558139</v>
      </c>
    </row>
    <row r="13" spans="1:24" ht="15" x14ac:dyDescent="0.25">
      <c r="A13" t="s">
        <v>14</v>
      </c>
      <c r="B13" t="s">
        <v>31</v>
      </c>
      <c r="C13" s="28">
        <v>134.21683168316832</v>
      </c>
      <c r="D13" s="28">
        <v>9.1323897440086805E-3</v>
      </c>
      <c r="E13" s="28">
        <v>2.4231630226992378E-3</v>
      </c>
      <c r="F13" s="28">
        <v>9.5494090652101307E-3</v>
      </c>
      <c r="G13" s="28">
        <v>5.9563265788208928E-3</v>
      </c>
      <c r="H13" s="28">
        <v>6.0067424460548177E-2</v>
      </c>
      <c r="I13" s="28">
        <v>0.12475247524752475</v>
      </c>
      <c r="J13" s="28">
        <v>7.1079207920792085</v>
      </c>
      <c r="K13" s="28">
        <v>0</v>
      </c>
      <c r="L13" s="28">
        <v>141.97722772277226</v>
      </c>
      <c r="M13" s="29">
        <v>543.19405940594061</v>
      </c>
      <c r="N13" s="28">
        <v>0</v>
      </c>
      <c r="O13" s="28">
        <v>0</v>
      </c>
      <c r="P13" s="28">
        <v>0.89340191086987009</v>
      </c>
      <c r="Q13" s="28">
        <v>0.70510613591500138</v>
      </c>
      <c r="R13" s="28">
        <v>0.45792759677948508</v>
      </c>
      <c r="S13" s="28">
        <v>0</v>
      </c>
      <c r="T13" s="28">
        <v>0.71782178217821779</v>
      </c>
      <c r="U13" s="28">
        <v>97.221782178217822</v>
      </c>
      <c r="V13" s="28">
        <v>126.76138613861391</v>
      </c>
      <c r="X13">
        <f t="shared" si="0"/>
        <v>1053.4653465346537</v>
      </c>
    </row>
    <row r="14" spans="1:24" ht="15" x14ac:dyDescent="0.25">
      <c r="A14" t="s">
        <v>42</v>
      </c>
      <c r="B14" t="s">
        <v>36</v>
      </c>
      <c r="C14" s="28">
        <v>0.73510251558447826</v>
      </c>
      <c r="D14" s="28">
        <v>1.0834653915898111</v>
      </c>
      <c r="E14" s="28">
        <v>0.28748370874087886</v>
      </c>
      <c r="F14" s="28">
        <v>1.1329405032321356</v>
      </c>
      <c r="G14" s="28">
        <v>0.70665771939845112</v>
      </c>
      <c r="H14" s="28">
        <v>7.1263905055777679</v>
      </c>
      <c r="I14" s="28">
        <v>4.0010916002997214E-2</v>
      </c>
      <c r="J14" s="28">
        <v>23.859842909787339</v>
      </c>
      <c r="K14" s="28">
        <v>45.662654020361764</v>
      </c>
      <c r="L14" s="28">
        <v>146.74984103805184</v>
      </c>
      <c r="M14" s="28">
        <v>0</v>
      </c>
      <c r="N14" s="29">
        <v>1417.3466884901732</v>
      </c>
      <c r="O14" s="28">
        <v>15.979261512726415</v>
      </c>
      <c r="P14" s="28">
        <v>49.454349269284734</v>
      </c>
      <c r="Q14" s="28">
        <v>39.031218417144579</v>
      </c>
      <c r="R14" s="28">
        <v>25.348626453156822</v>
      </c>
      <c r="S14" s="28">
        <v>1.0394992883131629</v>
      </c>
      <c r="T14" s="28">
        <v>406.70154683728953</v>
      </c>
      <c r="U14" s="28">
        <v>11.862844331006292</v>
      </c>
      <c r="V14" s="28">
        <v>604.52414536152025</v>
      </c>
      <c r="X14">
        <f t="shared" si="0"/>
        <v>2798.6725691889428</v>
      </c>
    </row>
    <row r="15" spans="1:24" ht="15" x14ac:dyDescent="0.25">
      <c r="A15" t="s">
        <v>18</v>
      </c>
      <c r="B15" t="s">
        <v>34</v>
      </c>
      <c r="C15" s="28">
        <v>1.1931623931623931E-2</v>
      </c>
      <c r="D15" s="28">
        <v>2.0843538337643225E-4</v>
      </c>
      <c r="E15" s="28">
        <v>5.5305667823831554E-5</v>
      </c>
      <c r="F15" s="28">
        <v>2.1795332824371403E-4</v>
      </c>
      <c r="G15" s="28">
        <v>1.3594571068172601E-4</v>
      </c>
      <c r="H15" s="28">
        <v>1.3709638984782848E-3</v>
      </c>
      <c r="I15" s="28">
        <v>0</v>
      </c>
      <c r="J15" s="28">
        <v>4.9715099715099713E-3</v>
      </c>
      <c r="K15" s="28">
        <v>0.17798005698005698</v>
      </c>
      <c r="L15" s="28">
        <v>1.4914529914529913E-2</v>
      </c>
      <c r="M15" s="28">
        <v>0</v>
      </c>
      <c r="N15" s="28">
        <v>2.0880341880341883E-2</v>
      </c>
      <c r="O15" s="29">
        <v>57.39309971509968</v>
      </c>
      <c r="P15" s="28">
        <v>0.12656618368293424</v>
      </c>
      <c r="Q15" s="28">
        <v>9.9890756476321049E-2</v>
      </c>
      <c r="R15" s="28">
        <v>6.4873544171229064E-2</v>
      </c>
      <c r="S15" s="28">
        <v>3.1042108262108261</v>
      </c>
      <c r="T15" s="28">
        <v>36.572415954415952</v>
      </c>
      <c r="U15" s="28">
        <v>0.19587749287749287</v>
      </c>
      <c r="V15" s="28">
        <v>14.186700854700856</v>
      </c>
      <c r="X15">
        <f t="shared" si="0"/>
        <v>111.97630199430195</v>
      </c>
    </row>
    <row r="16" spans="1:24" ht="15" x14ac:dyDescent="0.25">
      <c r="A16" t="s">
        <v>7</v>
      </c>
      <c r="B16" t="s">
        <v>26</v>
      </c>
      <c r="C16" s="28">
        <v>6.6729215854139179</v>
      </c>
      <c r="D16" s="28">
        <v>4.0009327709275286</v>
      </c>
      <c r="E16" s="28">
        <v>1.0615964296943798</v>
      </c>
      <c r="F16" s="28">
        <v>4.1836304344169166</v>
      </c>
      <c r="G16" s="28">
        <v>2.6094880826987739</v>
      </c>
      <c r="H16" s="28">
        <v>26.315754553411072</v>
      </c>
      <c r="I16" s="28">
        <v>0.11234797347321394</v>
      </c>
      <c r="J16" s="28">
        <v>1.3577663623409149</v>
      </c>
      <c r="K16" s="28">
        <v>0.12604894584799614</v>
      </c>
      <c r="L16" s="28">
        <v>0.20458291950024765</v>
      </c>
      <c r="M16" s="28">
        <v>0.3745845847265451</v>
      </c>
      <c r="N16" s="28">
        <v>0.14999824555911542</v>
      </c>
      <c r="O16" s="28">
        <v>0.22957349311185038</v>
      </c>
      <c r="P16" s="29">
        <v>435.32494114399856</v>
      </c>
      <c r="Q16" s="28">
        <v>0</v>
      </c>
      <c r="R16" s="28">
        <v>0</v>
      </c>
      <c r="S16" s="28">
        <v>17.997652115403383</v>
      </c>
      <c r="T16" s="28">
        <v>9.9106805731329448</v>
      </c>
      <c r="U16" s="28">
        <v>2.0285659698102512</v>
      </c>
      <c r="V16" s="28">
        <v>22.502751047789751</v>
      </c>
      <c r="X16">
        <f t="shared" si="0"/>
        <v>535.16381723125744</v>
      </c>
    </row>
    <row r="17" spans="1:24" ht="15" x14ac:dyDescent="0.25">
      <c r="A17" t="s">
        <v>8</v>
      </c>
      <c r="B17" t="s">
        <v>27</v>
      </c>
      <c r="C17" s="28">
        <v>61.969840076732922</v>
      </c>
      <c r="D17" s="28">
        <v>37.155713700292111</v>
      </c>
      <c r="E17" s="28">
        <v>9.8587942525793455</v>
      </c>
      <c r="F17" s="28">
        <v>38.852383568791382</v>
      </c>
      <c r="G17" s="28">
        <v>24.233696904285246</v>
      </c>
      <c r="H17" s="28">
        <v>244.38817095320087</v>
      </c>
      <c r="I17" s="28">
        <v>1.0433489828950597</v>
      </c>
      <c r="J17" s="28">
        <v>12.60925417132932</v>
      </c>
      <c r="K17" s="28">
        <v>1.1705866637359208</v>
      </c>
      <c r="L17" s="28">
        <v>1.899913050315736</v>
      </c>
      <c r="M17" s="28">
        <v>3.4786781941891385</v>
      </c>
      <c r="N17" s="28">
        <v>1.3929981298457459</v>
      </c>
      <c r="O17" s="28">
        <v>2.1319945801694664</v>
      </c>
      <c r="P17" s="28">
        <v>0</v>
      </c>
      <c r="Q17" s="29">
        <v>4042.7594778087587</v>
      </c>
      <c r="R17" s="28">
        <v>0</v>
      </c>
      <c r="S17" s="28">
        <v>167.13992650327833</v>
      </c>
      <c r="T17" s="28">
        <v>92.038139862321813</v>
      </c>
      <c r="U17" s="28">
        <v>18.838811025297872</v>
      </c>
      <c r="V17" s="28">
        <v>208.97771176664693</v>
      </c>
      <c r="X17">
        <f t="shared" si="0"/>
        <v>4969.9394401946674</v>
      </c>
    </row>
    <row r="18" spans="1:24" ht="15" x14ac:dyDescent="0.25">
      <c r="A18" t="s">
        <v>9</v>
      </c>
      <c r="B18" t="s">
        <v>1</v>
      </c>
      <c r="C18" s="28">
        <v>28.065516411564143</v>
      </c>
      <c r="D18" s="28">
        <v>16.8274485031381</v>
      </c>
      <c r="E18" s="28">
        <v>4.4649486193830947</v>
      </c>
      <c r="F18" s="28">
        <v>17.595853197751008</v>
      </c>
      <c r="G18" s="28">
        <v>10.975197246562677</v>
      </c>
      <c r="H18" s="28">
        <v>110.6809411511524</v>
      </c>
      <c r="I18" s="28">
        <v>0.4725222457597445</v>
      </c>
      <c r="J18" s="28">
        <v>5.710604213998864</v>
      </c>
      <c r="K18" s="28">
        <v>0.53014690987678648</v>
      </c>
      <c r="L18" s="28">
        <v>0.86045148459567145</v>
      </c>
      <c r="M18" s="28">
        <v>1.5754583169599288</v>
      </c>
      <c r="N18" s="28">
        <v>0.63087482275337603</v>
      </c>
      <c r="O18" s="28">
        <v>0.96555887194515611</v>
      </c>
      <c r="P18" s="28">
        <v>0</v>
      </c>
      <c r="Q18" s="28">
        <v>0</v>
      </c>
      <c r="R18" s="29">
        <v>1830.9250488940422</v>
      </c>
      <c r="S18" s="28">
        <v>75.69598928280287</v>
      </c>
      <c r="T18" s="28">
        <v>41.683146537047051</v>
      </c>
      <c r="U18" s="28">
        <v>8.5319077691692424</v>
      </c>
      <c r="V18" s="28">
        <v>94.643900839112149</v>
      </c>
      <c r="X18">
        <f t="shared" si="0"/>
        <v>2250.8355153176144</v>
      </c>
    </row>
    <row r="19" spans="1:24" ht="15" x14ac:dyDescent="0.25">
      <c r="A19" t="s">
        <v>43</v>
      </c>
      <c r="B19" t="s">
        <v>37</v>
      </c>
      <c r="C19" s="28">
        <v>1.3252244847283223E-2</v>
      </c>
      <c r="D19" s="28">
        <v>2.5234101064336909E-2</v>
      </c>
      <c r="E19" s="28">
        <v>6.6955465463212236E-3</v>
      </c>
      <c r="F19" s="28">
        <v>2.6386385186231983E-2</v>
      </c>
      <c r="G19" s="28">
        <v>1.6458183572461822E-2</v>
      </c>
      <c r="H19" s="28">
        <v>0.16597489835629328</v>
      </c>
      <c r="I19" s="28">
        <v>5.5217686863680098E-4</v>
      </c>
      <c r="J19" s="28">
        <v>0.25455353644156525</v>
      </c>
      <c r="K19" s="28">
        <v>0</v>
      </c>
      <c r="L19" s="28">
        <v>2.3743605351382438E-2</v>
      </c>
      <c r="M19" s="28">
        <v>1.2700067978646421E-2</v>
      </c>
      <c r="N19" s="28">
        <v>0</v>
      </c>
      <c r="O19" s="28">
        <v>0.20209673392106914</v>
      </c>
      <c r="P19" s="28">
        <v>9.2501119548613637</v>
      </c>
      <c r="Q19" s="28">
        <v>7.3005336320838401</v>
      </c>
      <c r="R19" s="28">
        <v>4.7412944676898432</v>
      </c>
      <c r="S19" s="29">
        <v>674.2802917753254</v>
      </c>
      <c r="T19" s="28">
        <v>0.36664544077483585</v>
      </c>
      <c r="U19" s="28">
        <v>0.15626605382421468</v>
      </c>
      <c r="V19" s="28">
        <v>15.979998578349019</v>
      </c>
      <c r="X19">
        <f t="shared" si="0"/>
        <v>712.82278938304273</v>
      </c>
    </row>
    <row r="20" spans="1:24" ht="15" x14ac:dyDescent="0.25">
      <c r="A20" t="s">
        <v>44</v>
      </c>
      <c r="B20" t="s">
        <v>0</v>
      </c>
      <c r="C20" s="28">
        <v>3.2629772485596864</v>
      </c>
      <c r="D20" s="28">
        <v>0.6138161050207912</v>
      </c>
      <c r="E20" s="28">
        <v>0.16286826669869728</v>
      </c>
      <c r="F20" s="28">
        <v>0.6418452608752292</v>
      </c>
      <c r="G20" s="28">
        <v>0.40034309565491755</v>
      </c>
      <c r="H20" s="28">
        <v>4.0373170171797739</v>
      </c>
      <c r="I20" s="28">
        <v>5.1046278475233811</v>
      </c>
      <c r="J20" s="28">
        <v>5.5022753603163341</v>
      </c>
      <c r="K20" s="28">
        <v>23.050597778234248</v>
      </c>
      <c r="L20" s="28">
        <v>2.4320478226420299</v>
      </c>
      <c r="M20" s="28">
        <v>1.2148091022187961E-2</v>
      </c>
      <c r="N20" s="28">
        <v>27.823987677219307</v>
      </c>
      <c r="O20" s="28">
        <v>48.365599723004337</v>
      </c>
      <c r="P20" s="28">
        <v>9.8822056367528557</v>
      </c>
      <c r="Q20" s="28">
        <v>7.7994055598826542</v>
      </c>
      <c r="R20" s="28">
        <v>5.0652843060440471</v>
      </c>
      <c r="S20" s="28">
        <v>24.897917486341633</v>
      </c>
      <c r="T20" s="29">
        <v>1017.7330511840464</v>
      </c>
      <c r="U20" s="28">
        <v>14.844967229113687</v>
      </c>
      <c r="V20" s="28">
        <v>2739.6957981607352</v>
      </c>
      <c r="X20">
        <f t="shared" si="0"/>
        <v>3941.3290808568672</v>
      </c>
    </row>
    <row r="21" spans="1:24" ht="15" x14ac:dyDescent="0.25">
      <c r="A21" t="s">
        <v>45</v>
      </c>
      <c r="B21" t="s">
        <v>38</v>
      </c>
      <c r="C21" s="28">
        <v>7.4147805523639256</v>
      </c>
      <c r="D21" s="28">
        <v>6.6571526857455265E-2</v>
      </c>
      <c r="E21" s="28">
        <v>1.7663904713598643E-2</v>
      </c>
      <c r="F21" s="28">
        <v>6.9611433576247397E-2</v>
      </c>
      <c r="G21" s="28">
        <v>4.3419276435709336E-2</v>
      </c>
      <c r="H21" s="28">
        <v>0.43786788264889326</v>
      </c>
      <c r="I21" s="28">
        <v>2.1516460042987958E-2</v>
      </c>
      <c r="J21" s="28">
        <v>24.171444091198367</v>
      </c>
      <c r="K21" s="28">
        <v>7.1905434844515323E-2</v>
      </c>
      <c r="L21" s="28">
        <v>162.87126566340791</v>
      </c>
      <c r="M21" s="28">
        <v>0</v>
      </c>
      <c r="N21" s="28">
        <v>3.4144353971351266E-2</v>
      </c>
      <c r="O21" s="28">
        <v>3.4512156707128844E-2</v>
      </c>
      <c r="P21" s="28">
        <v>10.35299158952785</v>
      </c>
      <c r="Q21" s="28">
        <v>8.1709674067574039</v>
      </c>
      <c r="R21" s="28">
        <v>5.3065932593032663</v>
      </c>
      <c r="S21" s="28">
        <v>7.6761043961338906</v>
      </c>
      <c r="T21" s="28">
        <v>23.448160011291769</v>
      </c>
      <c r="U21" s="29">
        <v>505.91965131402981</v>
      </c>
      <c r="V21" s="28">
        <v>194.75737213754087</v>
      </c>
      <c r="X21">
        <f t="shared" si="0"/>
        <v>950.88654285135294</v>
      </c>
    </row>
    <row r="22" spans="1:24" ht="15" x14ac:dyDescent="0.25">
      <c r="A22" t="s">
        <v>46</v>
      </c>
      <c r="B22" t="s">
        <v>39</v>
      </c>
      <c r="C22" s="28">
        <v>14.624554574906103</v>
      </c>
      <c r="D22" s="28">
        <v>0.4929931557950647</v>
      </c>
      <c r="E22" s="28">
        <v>0.13080943970335107</v>
      </c>
      <c r="F22" s="28">
        <v>0.51550508059782463</v>
      </c>
      <c r="G22" s="28">
        <v>0.32153996044303534</v>
      </c>
      <c r="H22" s="28">
        <v>3.2426155667211698</v>
      </c>
      <c r="I22" s="28">
        <v>19.740004737482909</v>
      </c>
      <c r="J22" s="28">
        <v>4.1709585960677531</v>
      </c>
      <c r="K22" s="28">
        <v>6.2564378941016852</v>
      </c>
      <c r="L22" s="28">
        <v>0.27181969493814162</v>
      </c>
      <c r="M22" s="28">
        <v>3.630594142274465</v>
      </c>
      <c r="N22" s="28">
        <v>0.44801125623591415</v>
      </c>
      <c r="O22" s="28">
        <v>4.049130973758035</v>
      </c>
      <c r="P22" s="28">
        <v>30.705360234174545</v>
      </c>
      <c r="Q22" s="28">
        <v>24.23381643040889</v>
      </c>
      <c r="R22" s="28">
        <v>15.738528929934166</v>
      </c>
      <c r="S22" s="28">
        <v>90.962004709094103</v>
      </c>
      <c r="T22" s="28">
        <v>701.18935999934342</v>
      </c>
      <c r="U22" s="28">
        <v>13.597534619090501</v>
      </c>
      <c r="V22" s="29">
        <v>34319.488332032073</v>
      </c>
      <c r="X22">
        <f t="shared" si="0"/>
        <v>35253.809912027144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"/>
  <sheetViews>
    <sheetView zoomScale="80" zoomScaleNormal="80" workbookViewId="0">
      <selection activeCell="O52" sqref="O52"/>
    </sheetView>
  </sheetViews>
  <sheetFormatPr defaultColWidth="8.85546875" defaultRowHeight="12.75" x14ac:dyDescent="0.2"/>
  <sheetData>
    <row r="2" spans="1:22" x14ac:dyDescent="0.2">
      <c r="C2" t="s">
        <v>32</v>
      </c>
      <c r="D2" t="s">
        <v>3</v>
      </c>
      <c r="E2" t="s">
        <v>2</v>
      </c>
      <c r="F2" t="s">
        <v>28</v>
      </c>
      <c r="G2" t="s">
        <v>29</v>
      </c>
      <c r="H2" t="s">
        <v>30</v>
      </c>
      <c r="I2" t="s">
        <v>33</v>
      </c>
      <c r="J2" t="s">
        <v>41</v>
      </c>
      <c r="K2" t="s">
        <v>35</v>
      </c>
      <c r="L2" t="s">
        <v>25</v>
      </c>
      <c r="M2" t="s">
        <v>31</v>
      </c>
      <c r="N2" t="s">
        <v>36</v>
      </c>
      <c r="O2" t="s">
        <v>34</v>
      </c>
      <c r="P2" t="s">
        <v>26</v>
      </c>
      <c r="Q2" t="s">
        <v>27</v>
      </c>
      <c r="R2" t="s">
        <v>1</v>
      </c>
      <c r="S2" t="s">
        <v>37</v>
      </c>
      <c r="T2" t="s">
        <v>0</v>
      </c>
      <c r="U2" t="s">
        <v>38</v>
      </c>
      <c r="V2" t="s">
        <v>39</v>
      </c>
    </row>
    <row r="3" spans="1:22" ht="15" x14ac:dyDescent="0.25">
      <c r="A3" t="s">
        <v>16</v>
      </c>
      <c r="B3" t="s">
        <v>32</v>
      </c>
      <c r="C3" s="30">
        <v>771.81479358552622</v>
      </c>
      <c r="D3" s="30">
        <v>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2.899753289473684E-2</v>
      </c>
      <c r="K3" s="30">
        <v>0</v>
      </c>
      <c r="L3" s="30">
        <v>0</v>
      </c>
      <c r="M3" s="30">
        <v>0</v>
      </c>
      <c r="N3" s="30">
        <v>0</v>
      </c>
      <c r="O3" s="30">
        <v>0</v>
      </c>
      <c r="P3" s="30">
        <v>0</v>
      </c>
      <c r="Q3" s="30">
        <v>0</v>
      </c>
      <c r="R3" s="30">
        <v>0</v>
      </c>
      <c r="S3" s="30">
        <v>0</v>
      </c>
      <c r="T3" s="30">
        <v>4.6239309210526311E-2</v>
      </c>
      <c r="U3" s="30">
        <v>4.7023026315789473E-3</v>
      </c>
      <c r="V3" s="30">
        <v>0.85033305921052627</v>
      </c>
    </row>
    <row r="4" spans="1:22" ht="15" x14ac:dyDescent="0.25">
      <c r="A4" t="s">
        <v>11</v>
      </c>
      <c r="B4" t="s">
        <v>3</v>
      </c>
      <c r="C4" s="30">
        <v>1.5764202143325304E-2</v>
      </c>
      <c r="D4" s="30">
        <v>602.04702385324833</v>
      </c>
      <c r="E4" s="30">
        <v>6.3099912473690636E-3</v>
      </c>
      <c r="F4" s="30">
        <v>2.4866955732883746E-2</v>
      </c>
      <c r="G4" s="30">
        <v>1.5510458118895001E-2</v>
      </c>
      <c r="H4" s="30">
        <v>0.15641742592120506</v>
      </c>
      <c r="I4" s="30">
        <v>0.28341662347999902</v>
      </c>
      <c r="J4" s="30">
        <v>0.84753774964114548</v>
      </c>
      <c r="K4" s="30">
        <v>0.16798198197887504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2.5595640039162593E-2</v>
      </c>
      <c r="T4" s="30">
        <v>1.1073080699061566</v>
      </c>
      <c r="U4" s="30">
        <v>9.3229152460525997E-4</v>
      </c>
      <c r="V4" s="30">
        <v>2.651641389733622</v>
      </c>
    </row>
    <row r="5" spans="1:22" ht="15" x14ac:dyDescent="0.25">
      <c r="A5" t="s">
        <v>10</v>
      </c>
      <c r="B5" t="s">
        <v>2</v>
      </c>
      <c r="C5" s="30">
        <v>5.6607869642351732E-2</v>
      </c>
      <c r="D5" s="30">
        <v>8.5395577012678095E-2</v>
      </c>
      <c r="E5" s="30">
        <v>2161.772675779046</v>
      </c>
      <c r="F5" s="30">
        <v>8.9295060779541677E-2</v>
      </c>
      <c r="G5" s="30">
        <v>5.5696697067496234E-2</v>
      </c>
      <c r="H5" s="30">
        <v>0.56168128116073657</v>
      </c>
      <c r="I5" s="30">
        <v>1.0177242800216355</v>
      </c>
      <c r="J5" s="30">
        <v>3.0434338517393407</v>
      </c>
      <c r="K5" s="30">
        <v>0.60320858941473732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9.1911702322528085E-2</v>
      </c>
      <c r="T5" s="30">
        <v>3.9762463272974484</v>
      </c>
      <c r="U5" s="30">
        <v>3.3477772369132747E-3</v>
      </c>
      <c r="V5" s="30">
        <v>9.5845490136954066</v>
      </c>
    </row>
    <row r="6" spans="1:22" ht="15" x14ac:dyDescent="0.25">
      <c r="A6" t="s">
        <v>12</v>
      </c>
      <c r="B6" t="s">
        <v>28</v>
      </c>
      <c r="C6" s="30">
        <v>2.3412455609404942E-2</v>
      </c>
      <c r="D6" s="30">
        <v>3.5318766960857957E-2</v>
      </c>
      <c r="E6" s="30">
        <v>9.3713838881032772E-3</v>
      </c>
      <c r="F6" s="30">
        <v>875.15313125088858</v>
      </c>
      <c r="G6" s="30">
        <v>2.3035603634651392E-2</v>
      </c>
      <c r="H6" s="30">
        <v>0.2323058285869653</v>
      </c>
      <c r="I6" s="30">
        <v>0.42092070730026948</v>
      </c>
      <c r="J6" s="30">
        <v>1.2587341725486527</v>
      </c>
      <c r="K6" s="30">
        <v>0.24948111299914297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3.801377201096931E-2</v>
      </c>
      <c r="T6" s="30">
        <v>1.6445361964348146</v>
      </c>
      <c r="U6" s="30">
        <v>1.384607589803518E-3</v>
      </c>
      <c r="V6" s="30">
        <v>3.9365146075636361</v>
      </c>
    </row>
    <row r="7" spans="1:22" ht="15" x14ac:dyDescent="0.25">
      <c r="A7" t="s">
        <v>13</v>
      </c>
      <c r="B7" t="s">
        <v>29</v>
      </c>
      <c r="C7" s="30">
        <v>1.3377678755549009E-4</v>
      </c>
      <c r="D7" s="30">
        <v>2.018084417657822E-4</v>
      </c>
      <c r="E7" s="30">
        <v>5.3547293475534694E-5</v>
      </c>
      <c r="F7" s="30">
        <v>2.1102377551269122E-4</v>
      </c>
      <c r="G7" s="30">
        <v>4.5663673785375458</v>
      </c>
      <c r="H7" s="30">
        <v>1.3273758206848094E-3</v>
      </c>
      <c r="I7" s="30">
        <v>2.4051052558363376E-3</v>
      </c>
      <c r="J7" s="30">
        <v>7.1923004062091449E-3</v>
      </c>
      <c r="K7" s="30">
        <v>1.4255139405106524E-3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2.1720747226751616E-4</v>
      </c>
      <c r="T7" s="30">
        <v>9.3967404807122467E-3</v>
      </c>
      <c r="U7" s="30">
        <v>7.9115304468300585E-6</v>
      </c>
      <c r="V7" s="30">
        <v>2.2572311204977033E-2</v>
      </c>
    </row>
    <row r="8" spans="1:22" ht="15" x14ac:dyDescent="0.25">
      <c r="A8" t="s">
        <v>15</v>
      </c>
      <c r="B8" t="s">
        <v>30</v>
      </c>
      <c r="C8" s="30">
        <v>7.6045992730664216E-2</v>
      </c>
      <c r="D8" s="30">
        <v>0.11471888042715619</v>
      </c>
      <c r="E8" s="30">
        <v>3.0439190272065555E-2</v>
      </c>
      <c r="F8" s="30">
        <v>0.11995737670093916</v>
      </c>
      <c r="G8" s="30">
        <v>7.4821939901232148E-2</v>
      </c>
      <c r="H8" s="30">
        <v>2597.1307217718722</v>
      </c>
      <c r="I8" s="30">
        <v>1.3671924714588233</v>
      </c>
      <c r="J8" s="30">
        <v>4.0884942328314091</v>
      </c>
      <c r="K8" s="30">
        <v>0.81033955694718529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0.12347252583150856</v>
      </c>
      <c r="T8" s="30">
        <v>5.3416177151942357</v>
      </c>
      <c r="U8" s="30">
        <v>4.4973436561145498E-3</v>
      </c>
      <c r="V8" s="30">
        <v>12.151597225951333</v>
      </c>
    </row>
    <row r="9" spans="1:22" ht="15" x14ac:dyDescent="0.25">
      <c r="A9" t="s">
        <v>17</v>
      </c>
      <c r="B9" t="s">
        <v>33</v>
      </c>
      <c r="C9" s="30">
        <v>6.9694062395169398E-2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461.50835290171091</v>
      </c>
      <c r="J9" s="30">
        <v>0</v>
      </c>
      <c r="K9" s="30">
        <v>0</v>
      </c>
      <c r="L9" s="30">
        <v>0</v>
      </c>
      <c r="M9" s="30">
        <v>0</v>
      </c>
      <c r="N9" s="30">
        <v>3.0550821871855083E-2</v>
      </c>
      <c r="O9" s="30">
        <v>0</v>
      </c>
      <c r="P9" s="30">
        <v>7.8805816839439269E-3</v>
      </c>
      <c r="Q9" s="30">
        <v>6.2196492220594757E-3</v>
      </c>
      <c r="R9" s="30">
        <v>4.0393195804105534E-3</v>
      </c>
      <c r="S9" s="30">
        <v>6.5999322375041931</v>
      </c>
      <c r="T9" s="30">
        <v>22.50831801408923</v>
      </c>
      <c r="U9" s="30">
        <v>5.5373364642737337E-2</v>
      </c>
      <c r="V9" s="30">
        <v>29.910209325729621</v>
      </c>
    </row>
    <row r="10" spans="1:22" ht="15" x14ac:dyDescent="0.25">
      <c r="A10" t="s">
        <v>40</v>
      </c>
      <c r="B10" t="s">
        <v>41</v>
      </c>
      <c r="C10" s="30">
        <v>0.73412905744278212</v>
      </c>
      <c r="D10" s="30">
        <v>3.6494803972171377E-2</v>
      </c>
      <c r="E10" s="30">
        <v>9.6834302942490468E-3</v>
      </c>
      <c r="F10" s="30">
        <v>3.8161294212564305E-2</v>
      </c>
      <c r="G10" s="30">
        <v>2.3802638409175632E-2</v>
      </c>
      <c r="H10" s="30">
        <v>0.24004110011172936</v>
      </c>
      <c r="I10" s="30">
        <v>0.92806201681955891</v>
      </c>
      <c r="J10" s="30">
        <v>8008.3757917327894</v>
      </c>
      <c r="K10" s="30">
        <v>0</v>
      </c>
      <c r="L10" s="30">
        <v>6.4004277022038547E-4</v>
      </c>
      <c r="M10" s="30">
        <v>0</v>
      </c>
      <c r="N10" s="30">
        <v>6.4004277022038552E-3</v>
      </c>
      <c r="O10" s="30">
        <v>0</v>
      </c>
      <c r="P10" s="30">
        <v>1.3903071456255922E-3</v>
      </c>
      <c r="Q10" s="30">
        <v>1.0972822950787997E-3</v>
      </c>
      <c r="R10" s="30">
        <v>7.1262441039753575E-4</v>
      </c>
      <c r="S10" s="30">
        <v>2.0929398586206607</v>
      </c>
      <c r="T10" s="30">
        <v>22.578788805064541</v>
      </c>
      <c r="U10" s="30">
        <v>1.5495435467035532</v>
      </c>
      <c r="V10" s="30">
        <v>143.76896721798389</v>
      </c>
    </row>
    <row r="11" spans="1:22" ht="15" x14ac:dyDescent="0.25">
      <c r="A11" t="s">
        <v>19</v>
      </c>
      <c r="B11" t="s">
        <v>35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139.73040713602057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2.8762357122336015E-3</v>
      </c>
      <c r="T11" s="30">
        <v>11.629579729797863</v>
      </c>
      <c r="U11" s="30">
        <v>0</v>
      </c>
      <c r="V11" s="30">
        <v>11.623827258373394</v>
      </c>
    </row>
    <row r="12" spans="1:22" ht="15" x14ac:dyDescent="0.25">
      <c r="A12" t="s">
        <v>6</v>
      </c>
      <c r="B12" t="s">
        <v>25</v>
      </c>
      <c r="C12" s="30">
        <v>2.6706701346389229E-2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5.484765146878825</v>
      </c>
      <c r="K12" s="30">
        <v>0</v>
      </c>
      <c r="L12" s="30">
        <v>32.451714351285773</v>
      </c>
      <c r="M12" s="30">
        <v>0</v>
      </c>
      <c r="N12" s="30">
        <v>0</v>
      </c>
      <c r="O12" s="30">
        <v>0</v>
      </c>
      <c r="P12" s="30">
        <v>0.13923013690546376</v>
      </c>
      <c r="Q12" s="30">
        <v>0.10988562106470309</v>
      </c>
      <c r="R12" s="30">
        <v>7.1364658186503921E-2</v>
      </c>
      <c r="S12" s="30">
        <v>4.4511168910648713E-2</v>
      </c>
      <c r="T12" s="30">
        <v>1.9782741738066097E-2</v>
      </c>
      <c r="U12" s="30">
        <v>421.79509332925301</v>
      </c>
      <c r="V12" s="30">
        <v>488.43941248469997</v>
      </c>
    </row>
    <row r="13" spans="1:22" ht="15" x14ac:dyDescent="0.25">
      <c r="A13" t="s">
        <v>14</v>
      </c>
      <c r="B13" t="s">
        <v>31</v>
      </c>
      <c r="C13" s="30">
        <v>23.383168316831682</v>
      </c>
      <c r="D13" s="30">
        <v>6.2266293709150092E-4</v>
      </c>
      <c r="E13" s="30">
        <v>1.6521566063858444E-4</v>
      </c>
      <c r="F13" s="30">
        <v>6.5109607262796364E-4</v>
      </c>
      <c r="G13" s="30">
        <v>4.0611317582869724E-4</v>
      </c>
      <c r="H13" s="30">
        <v>4.0955062132191945E-3</v>
      </c>
      <c r="I13" s="30">
        <v>0</v>
      </c>
      <c r="J13" s="30">
        <v>2.9702970297029703E-3</v>
      </c>
      <c r="K13" s="30">
        <v>0</v>
      </c>
      <c r="L13" s="30">
        <v>0</v>
      </c>
      <c r="M13" s="30">
        <v>103.32673267326736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4.3564356435643561E-2</v>
      </c>
      <c r="U13" s="30">
        <v>0</v>
      </c>
      <c r="V13" s="30">
        <v>17.792079207920793</v>
      </c>
    </row>
    <row r="14" spans="1:22" ht="15" x14ac:dyDescent="0.25">
      <c r="A14" t="s">
        <v>42</v>
      </c>
      <c r="B14" t="s">
        <v>36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17.259610824822328</v>
      </c>
      <c r="K14" s="30">
        <v>1.5690555295293025E-3</v>
      </c>
      <c r="L14" s="30">
        <v>0</v>
      </c>
      <c r="M14" s="30">
        <v>0</v>
      </c>
      <c r="N14" s="30">
        <v>4997.1366802503353</v>
      </c>
      <c r="O14" s="30">
        <v>7.0607498828818603E-3</v>
      </c>
      <c r="P14" s="30">
        <v>4.0899812626649171E-3</v>
      </c>
      <c r="Q14" s="30">
        <v>3.2279658785087078E-3</v>
      </c>
      <c r="R14" s="30">
        <v>2.0963860360021908E-3</v>
      </c>
      <c r="S14" s="30">
        <v>0</v>
      </c>
      <c r="T14" s="30">
        <v>65.754410075984481</v>
      </c>
      <c r="U14" s="30">
        <v>0.15062933083481303</v>
      </c>
      <c r="V14" s="30">
        <v>123.93263552763672</v>
      </c>
    </row>
    <row r="15" spans="1:22" ht="15" x14ac:dyDescent="0.25">
      <c r="A15" t="s">
        <v>18</v>
      </c>
      <c r="B15" t="s">
        <v>34</v>
      </c>
      <c r="C15" s="30">
        <v>3.9772079772079768E-3</v>
      </c>
      <c r="D15" s="30">
        <v>1.0421769168821613E-4</v>
      </c>
      <c r="E15" s="30">
        <v>2.7652833911915777E-5</v>
      </c>
      <c r="F15" s="30">
        <v>1.0897666412185702E-4</v>
      </c>
      <c r="G15" s="30">
        <v>6.7972855340863003E-5</v>
      </c>
      <c r="H15" s="30">
        <v>6.8548194923914241E-4</v>
      </c>
      <c r="I15" s="30">
        <v>0</v>
      </c>
      <c r="J15" s="30">
        <v>3.5794871794871792E-2</v>
      </c>
      <c r="K15" s="30">
        <v>1.7171595441595442</v>
      </c>
      <c r="L15" s="30">
        <v>0</v>
      </c>
      <c r="M15" s="30">
        <v>0</v>
      </c>
      <c r="N15" s="30">
        <v>0</v>
      </c>
      <c r="O15" s="30">
        <v>475.97534757834768</v>
      </c>
      <c r="P15" s="30">
        <v>0</v>
      </c>
      <c r="Q15" s="30">
        <v>0</v>
      </c>
      <c r="R15" s="30">
        <v>0</v>
      </c>
      <c r="S15" s="30">
        <v>9.9430199430199421E-4</v>
      </c>
      <c r="T15" s="30">
        <v>16.1047094017094</v>
      </c>
      <c r="U15" s="30">
        <v>6.9601139601139601E-3</v>
      </c>
      <c r="V15" s="30">
        <v>13.24807977207977</v>
      </c>
    </row>
    <row r="16" spans="1:22" ht="15" x14ac:dyDescent="0.25">
      <c r="A16" t="s">
        <v>7</v>
      </c>
      <c r="B16" t="s">
        <v>26</v>
      </c>
      <c r="C16" s="30">
        <v>4.9323500549215884E-3</v>
      </c>
      <c r="D16" s="30">
        <v>1.8611420926083069</v>
      </c>
      <c r="E16" s="30">
        <v>0.49383029253172478</v>
      </c>
      <c r="F16" s="30">
        <v>1.9461288522489744</v>
      </c>
      <c r="G16" s="30">
        <v>1.2138739611324516</v>
      </c>
      <c r="H16" s="30">
        <v>12.24148499919626</v>
      </c>
      <c r="I16" s="30">
        <v>0.7291657497859082</v>
      </c>
      <c r="J16" s="30">
        <v>0.32882333699477256</v>
      </c>
      <c r="K16" s="30">
        <v>1.8085283534712492E-3</v>
      </c>
      <c r="L16" s="30">
        <v>0</v>
      </c>
      <c r="M16" s="30">
        <v>0</v>
      </c>
      <c r="N16" s="30">
        <v>1.3974991822277833E-2</v>
      </c>
      <c r="O16" s="30">
        <v>0</v>
      </c>
      <c r="P16" s="30">
        <v>782.80987937545649</v>
      </c>
      <c r="Q16" s="30">
        <v>0</v>
      </c>
      <c r="R16" s="30">
        <v>0</v>
      </c>
      <c r="S16" s="30">
        <v>0.20622703618522151</v>
      </c>
      <c r="T16" s="30">
        <v>2.7210131136317428</v>
      </c>
      <c r="U16" s="30">
        <v>6.4942609056467579E-2</v>
      </c>
      <c r="V16" s="30">
        <v>0.97994834813391951</v>
      </c>
    </row>
    <row r="17" spans="1:22" ht="15" x14ac:dyDescent="0.25">
      <c r="A17" t="s">
        <v>8</v>
      </c>
      <c r="B17" t="s">
        <v>27</v>
      </c>
      <c r="C17" s="30">
        <v>4.5805565102709944E-2</v>
      </c>
      <c r="D17" s="30">
        <v>17.283985187405534</v>
      </c>
      <c r="E17" s="30">
        <v>4.5860847998169545</v>
      </c>
      <c r="F17" s="30">
        <v>18.073237066984642</v>
      </c>
      <c r="G17" s="30">
        <v>11.272959569780747</v>
      </c>
      <c r="H17" s="30">
        <v>113.68376774576792</v>
      </c>
      <c r="I17" s="30">
        <v>6.7715893743506195</v>
      </c>
      <c r="J17" s="30">
        <v>3.0537043401806634</v>
      </c>
      <c r="K17" s="30">
        <v>1.6795373870993648E-2</v>
      </c>
      <c r="L17" s="30">
        <v>0</v>
      </c>
      <c r="M17" s="30">
        <v>0</v>
      </c>
      <c r="N17" s="30">
        <v>0.1297824344576782</v>
      </c>
      <c r="O17" s="30">
        <v>0</v>
      </c>
      <c r="P17" s="30">
        <v>0</v>
      </c>
      <c r="Q17" s="30">
        <v>7269.7696825062476</v>
      </c>
      <c r="R17" s="30">
        <v>0</v>
      </c>
      <c r="S17" s="30">
        <v>1.9151815720166392</v>
      </c>
      <c r="T17" s="30">
        <v>25.269403414994986</v>
      </c>
      <c r="U17" s="30">
        <v>0.60310660718568099</v>
      </c>
      <c r="V17" s="30">
        <v>9.1005478844617489</v>
      </c>
    </row>
    <row r="18" spans="1:22" ht="15" x14ac:dyDescent="0.25">
      <c r="A18" t="s">
        <v>9</v>
      </c>
      <c r="B18" t="s">
        <v>1</v>
      </c>
      <c r="C18" s="30">
        <v>2.0744879082135126E-2</v>
      </c>
      <c r="D18" s="30">
        <v>7.8277428073675202</v>
      </c>
      <c r="E18" s="30">
        <v>2.0769916148680383</v>
      </c>
      <c r="F18" s="30">
        <v>8.1851870342972255</v>
      </c>
      <c r="G18" s="30">
        <v>5.1054098480942924</v>
      </c>
      <c r="H18" s="30">
        <v>51.486233391059379</v>
      </c>
      <c r="I18" s="30">
        <v>3.0667846243089758</v>
      </c>
      <c r="J18" s="30">
        <v>1.3829919388090084</v>
      </c>
      <c r="K18" s="30">
        <v>7.6064556634495477E-3</v>
      </c>
      <c r="L18" s="30">
        <v>0</v>
      </c>
      <c r="M18" s="30">
        <v>0</v>
      </c>
      <c r="N18" s="30">
        <v>5.8777157399382864E-2</v>
      </c>
      <c r="O18" s="30">
        <v>0</v>
      </c>
      <c r="P18" s="30">
        <v>0</v>
      </c>
      <c r="Q18" s="30">
        <v>0</v>
      </c>
      <c r="R18" s="30">
        <v>3292.4054682089645</v>
      </c>
      <c r="S18" s="30">
        <v>0.86736644428971643</v>
      </c>
      <c r="T18" s="30">
        <v>11.444258293644545</v>
      </c>
      <c r="U18" s="30">
        <v>0.27314090791477919</v>
      </c>
      <c r="V18" s="30">
        <v>4.1215464763073415</v>
      </c>
    </row>
    <row r="19" spans="1:22" ht="15" x14ac:dyDescent="0.25">
      <c r="A19" t="s">
        <v>43</v>
      </c>
      <c r="B19" t="s">
        <v>37</v>
      </c>
      <c r="C19" s="30">
        <v>1.8774013533651233E-2</v>
      </c>
      <c r="D19" s="30">
        <v>1.678414979049932E-2</v>
      </c>
      <c r="E19" s="30">
        <v>4.4534598587916401E-3</v>
      </c>
      <c r="F19" s="30">
        <v>1.7550577302768978E-2</v>
      </c>
      <c r="G19" s="30">
        <v>1.0946956963334699E-2</v>
      </c>
      <c r="H19" s="30">
        <v>0</v>
      </c>
      <c r="I19" s="30">
        <v>0</v>
      </c>
      <c r="J19" s="30">
        <v>4.4174149490944078E-3</v>
      </c>
      <c r="K19" s="30">
        <v>0</v>
      </c>
      <c r="L19" s="30">
        <v>102.522448472832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265.70659633551617</v>
      </c>
      <c r="T19" s="30">
        <v>19.326190402288034</v>
      </c>
      <c r="U19" s="30">
        <v>0</v>
      </c>
      <c r="V19" s="30">
        <v>22.639251614108836</v>
      </c>
    </row>
    <row r="20" spans="1:22" ht="15" x14ac:dyDescent="0.25">
      <c r="A20" t="s">
        <v>44</v>
      </c>
      <c r="B20" t="s">
        <v>0</v>
      </c>
      <c r="C20" s="30">
        <v>14.984265339501443</v>
      </c>
      <c r="D20" s="30">
        <v>0.38699870319316659</v>
      </c>
      <c r="E20" s="30">
        <v>0.10268516496741266</v>
      </c>
      <c r="F20" s="30">
        <v>0.40467052196517356</v>
      </c>
      <c r="G20" s="30">
        <v>0.25240826622746082</v>
      </c>
      <c r="H20" s="30">
        <v>2.5454471416571138</v>
      </c>
      <c r="I20" s="30">
        <v>18.154107223557691</v>
      </c>
      <c r="J20" s="30">
        <v>81.179213319403644</v>
      </c>
      <c r="K20" s="30">
        <v>80.511878185918121</v>
      </c>
      <c r="L20" s="30">
        <v>38.530505231440962</v>
      </c>
      <c r="M20" s="30">
        <v>4.8592364088751849E-3</v>
      </c>
      <c r="N20" s="30">
        <v>135.79541080969111</v>
      </c>
      <c r="O20" s="30">
        <v>249.1913615199372</v>
      </c>
      <c r="P20" s="30">
        <v>14.392125238415478</v>
      </c>
      <c r="Q20" s="30">
        <v>11.358802450493107</v>
      </c>
      <c r="R20" s="30">
        <v>7.3769165285979899</v>
      </c>
      <c r="S20" s="30">
        <v>13.107790212940809</v>
      </c>
      <c r="T20" s="30">
        <v>26010.651848810128</v>
      </c>
      <c r="U20" s="30">
        <v>109.96209031464097</v>
      </c>
      <c r="V20" s="30">
        <v>4780.6180131432584</v>
      </c>
    </row>
    <row r="21" spans="1:22" ht="15" x14ac:dyDescent="0.25">
      <c r="A21" t="s">
        <v>45</v>
      </c>
      <c r="B21" t="s">
        <v>38</v>
      </c>
      <c r="C21" s="30">
        <v>6.3936375569334597E-2</v>
      </c>
      <c r="D21" s="30">
        <v>1.9461939470247276E-2</v>
      </c>
      <c r="E21" s="30">
        <v>5.1639771621938314E-3</v>
      </c>
      <c r="F21" s="30">
        <v>2.0350644947635683E-2</v>
      </c>
      <c r="G21" s="30">
        <v>1.2693464754730583E-2</v>
      </c>
      <c r="H21" s="30">
        <v>0.12800905477690355</v>
      </c>
      <c r="I21" s="30">
        <v>0</v>
      </c>
      <c r="J21" s="30">
        <v>22.431614550058523</v>
      </c>
      <c r="K21" s="30">
        <v>0</v>
      </c>
      <c r="L21" s="30">
        <v>0</v>
      </c>
      <c r="M21" s="30">
        <v>0</v>
      </c>
      <c r="N21" s="30">
        <v>6.871781113444303E-2</v>
      </c>
      <c r="O21" s="30">
        <v>1.4077036707326938</v>
      </c>
      <c r="P21" s="30">
        <v>1.0839016275081246E-2</v>
      </c>
      <c r="Q21" s="30">
        <v>8.5545562303543741E-3</v>
      </c>
      <c r="R21" s="30">
        <v>5.5557130714763451E-3</v>
      </c>
      <c r="S21" s="30">
        <v>0.21124137124825218</v>
      </c>
      <c r="T21" s="30">
        <v>13.378272809805516</v>
      </c>
      <c r="U21" s="30">
        <v>163.46085344885932</v>
      </c>
      <c r="V21" s="30">
        <v>41.866249808089464</v>
      </c>
    </row>
    <row r="22" spans="1:22" ht="15" x14ac:dyDescent="0.25">
      <c r="A22" t="s">
        <v>46</v>
      </c>
      <c r="B22" t="s">
        <v>39</v>
      </c>
      <c r="C22" s="30">
        <v>3.6024296919555193E-2</v>
      </c>
      <c r="D22" s="30">
        <v>6.8652437793508114E-3</v>
      </c>
      <c r="E22" s="30">
        <v>1.8216047862885695E-3</v>
      </c>
      <c r="F22" s="30">
        <v>7.1787366745292725E-3</v>
      </c>
      <c r="G22" s="30">
        <v>4.4776488016030043E-3</v>
      </c>
      <c r="H22" s="30">
        <v>4.5155487630162104E-2</v>
      </c>
      <c r="I22" s="30">
        <v>44.49328163173449</v>
      </c>
      <c r="J22" s="30">
        <v>19.777339008835934</v>
      </c>
      <c r="K22" s="30">
        <v>0</v>
      </c>
      <c r="L22" s="30">
        <v>210.31705027574816</v>
      </c>
      <c r="M22" s="30">
        <v>0.16374680417979717</v>
      </c>
      <c r="N22" s="30">
        <v>149.18054346717912</v>
      </c>
      <c r="O22" s="30">
        <v>64.412752866598524</v>
      </c>
      <c r="P22" s="30">
        <v>801.20653142275569</v>
      </c>
      <c r="Q22" s="30">
        <v>632.34210109457342</v>
      </c>
      <c r="R22" s="30">
        <v>410.67136413578839</v>
      </c>
      <c r="S22" s="30">
        <v>125.80404970247129</v>
      </c>
      <c r="T22" s="30">
        <v>944.70705730337056</v>
      </c>
      <c r="U22" s="30">
        <v>199.67023306797796</v>
      </c>
      <c r="V22" s="30">
        <v>10695.590830863406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2"/>
  <sheetViews>
    <sheetView tabSelected="1" zoomScale="80" zoomScaleNormal="80" workbookViewId="0">
      <selection activeCell="E37" sqref="E37"/>
    </sheetView>
  </sheetViews>
  <sheetFormatPr defaultColWidth="8.85546875" defaultRowHeight="12.75" x14ac:dyDescent="0.2"/>
  <cols>
    <col min="10" max="10" width="11.28515625" customWidth="1"/>
  </cols>
  <sheetData>
    <row r="2" spans="1:23" x14ac:dyDescent="0.2">
      <c r="C2" s="7" t="s">
        <v>32</v>
      </c>
      <c r="D2" s="7" t="s">
        <v>3</v>
      </c>
      <c r="E2" s="7" t="s">
        <v>2</v>
      </c>
      <c r="F2" s="7" t="s">
        <v>28</v>
      </c>
      <c r="G2" s="7" t="s">
        <v>29</v>
      </c>
      <c r="H2" s="7" t="s">
        <v>30</v>
      </c>
      <c r="I2" s="7" t="s">
        <v>33</v>
      </c>
      <c r="J2" s="7" t="s">
        <v>41</v>
      </c>
      <c r="K2" s="7" t="s">
        <v>35</v>
      </c>
      <c r="L2" s="7" t="s">
        <v>25</v>
      </c>
      <c r="M2" s="7" t="s">
        <v>31</v>
      </c>
      <c r="N2" s="7" t="s">
        <v>36</v>
      </c>
      <c r="O2" s="7" t="s">
        <v>34</v>
      </c>
      <c r="P2" s="7" t="s">
        <v>26</v>
      </c>
      <c r="Q2" s="7" t="s">
        <v>27</v>
      </c>
      <c r="R2" s="7" t="s">
        <v>1</v>
      </c>
      <c r="S2" s="7" t="s">
        <v>37</v>
      </c>
      <c r="T2" s="7" t="s">
        <v>0</v>
      </c>
      <c r="U2" s="7" t="s">
        <v>38</v>
      </c>
      <c r="V2" s="7" t="s">
        <v>39</v>
      </c>
    </row>
    <row r="3" spans="1:23" ht="15" x14ac:dyDescent="0.25">
      <c r="A3" t="s">
        <v>16</v>
      </c>
      <c r="B3" t="s">
        <v>32</v>
      </c>
      <c r="C3" s="31">
        <v>126.06951726973682</v>
      </c>
      <c r="D3" s="31">
        <v>0.38550766650821489</v>
      </c>
      <c r="E3" s="31">
        <v>0.10228953741955936</v>
      </c>
      <c r="F3" s="31">
        <v>0.40311139892783499</v>
      </c>
      <c r="G3" s="31">
        <v>0.25143578238856196</v>
      </c>
      <c r="H3" s="31">
        <v>2.5356399897558286</v>
      </c>
      <c r="I3" s="31">
        <v>0</v>
      </c>
      <c r="J3" s="31">
        <v>56.022449835526317</v>
      </c>
      <c r="K3" s="31">
        <v>0</v>
      </c>
      <c r="L3" s="31">
        <v>6.2697368421052628E-3</v>
      </c>
      <c r="M3" s="31">
        <v>0</v>
      </c>
      <c r="N3" s="31">
        <v>2.8981858552631579</v>
      </c>
      <c r="O3" s="31">
        <v>1.4624161184210527</v>
      </c>
      <c r="P3" s="31">
        <v>9.7782332703738923</v>
      </c>
      <c r="Q3" s="31">
        <v>7.7173466873780852</v>
      </c>
      <c r="R3" s="31">
        <v>5.0119915883006563</v>
      </c>
      <c r="S3" s="31">
        <v>1.543922697368421</v>
      </c>
      <c r="T3" s="31">
        <v>57.694902138157893</v>
      </c>
      <c r="U3" s="31">
        <v>17.728464638157892</v>
      </c>
      <c r="V3" s="31">
        <v>184.53716447368421</v>
      </c>
      <c r="W3" s="17"/>
    </row>
    <row r="4" spans="1:23" ht="15" x14ac:dyDescent="0.25">
      <c r="A4" t="s">
        <v>11</v>
      </c>
      <c r="B4" t="s">
        <v>3</v>
      </c>
      <c r="C4" s="31">
        <v>3.4926842741345148E-3</v>
      </c>
      <c r="D4" s="31">
        <v>109.98353809694757</v>
      </c>
      <c r="E4" s="31">
        <v>1.3876585741682376E-3</v>
      </c>
      <c r="F4" s="31">
        <v>5.4686041522776585E-3</v>
      </c>
      <c r="G4" s="31">
        <v>3.4109746518168407E-3</v>
      </c>
      <c r="H4" s="31">
        <v>3.4398460111871872E-2</v>
      </c>
      <c r="I4" s="31">
        <v>0</v>
      </c>
      <c r="J4" s="31">
        <v>4.9895489630493069E-2</v>
      </c>
      <c r="K4" s="31">
        <v>3.4926842741345149E-4</v>
      </c>
      <c r="L4" s="31">
        <v>0</v>
      </c>
      <c r="M4" s="31">
        <v>0</v>
      </c>
      <c r="N4" s="31">
        <v>0</v>
      </c>
      <c r="O4" s="31">
        <v>0</v>
      </c>
      <c r="P4" s="31">
        <v>0</v>
      </c>
      <c r="Q4" s="31">
        <v>0</v>
      </c>
      <c r="R4" s="31">
        <v>0</v>
      </c>
      <c r="S4" s="31">
        <v>3.2997550475632749E-2</v>
      </c>
      <c r="T4" s="31">
        <v>0.48573259155285003</v>
      </c>
      <c r="U4" s="31">
        <v>0</v>
      </c>
      <c r="V4" s="31">
        <v>0.6104472862401723</v>
      </c>
      <c r="W4" s="17"/>
    </row>
    <row r="5" spans="1:23" ht="15" x14ac:dyDescent="0.25">
      <c r="A5" t="s">
        <v>10</v>
      </c>
      <c r="B5" t="s">
        <v>2</v>
      </c>
      <c r="C5" s="31">
        <v>1.2541923422100495E-2</v>
      </c>
      <c r="D5" s="31">
        <v>1.8779725675070479E-2</v>
      </c>
      <c r="E5" s="31">
        <v>394.91366203017355</v>
      </c>
      <c r="F5" s="31">
        <v>1.9637278700389532E-2</v>
      </c>
      <c r="G5" s="31">
        <v>1.2248511322545357E-2</v>
      </c>
      <c r="H5" s="31">
        <v>0.12352185846176485</v>
      </c>
      <c r="I5" s="31">
        <v>0</v>
      </c>
      <c r="J5" s="31">
        <v>0.17917033460143564</v>
      </c>
      <c r="K5" s="31">
        <v>1.2541923422100497E-3</v>
      </c>
      <c r="L5" s="31">
        <v>0</v>
      </c>
      <c r="M5" s="31">
        <v>0</v>
      </c>
      <c r="N5" s="31">
        <v>0</v>
      </c>
      <c r="O5" s="31">
        <v>0</v>
      </c>
      <c r="P5" s="31">
        <v>0</v>
      </c>
      <c r="Q5" s="31">
        <v>0</v>
      </c>
      <c r="R5" s="31">
        <v>0</v>
      </c>
      <c r="S5" s="31">
        <v>0.11849131461641611</v>
      </c>
      <c r="T5" s="31">
        <v>1.7442232073449759</v>
      </c>
      <c r="U5" s="31">
        <v>0</v>
      </c>
      <c r="V5" s="31">
        <v>2.2058595216503161</v>
      </c>
      <c r="W5" s="17"/>
    </row>
    <row r="6" spans="1:23" ht="15" x14ac:dyDescent="0.25">
      <c r="A6" t="s">
        <v>12</v>
      </c>
      <c r="B6" t="s">
        <v>28</v>
      </c>
      <c r="C6" s="31">
        <v>1.2369109340671404E-2</v>
      </c>
      <c r="D6" s="31">
        <v>1.8520961454240616E-2</v>
      </c>
      <c r="E6" s="31">
        <v>4.9143006593862157E-3</v>
      </c>
      <c r="F6" s="31">
        <v>157.34405940363484</v>
      </c>
      <c r="G6" s="31">
        <v>1.2079740141137123E-2</v>
      </c>
      <c r="H6" s="31">
        <v>0.12181986142446281</v>
      </c>
      <c r="I6" s="31">
        <v>0</v>
      </c>
      <c r="J6" s="31">
        <v>0.1767015620095915</v>
      </c>
      <c r="K6" s="31">
        <v>1.2369109340671406E-3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31">
        <v>0</v>
      </c>
      <c r="R6" s="31">
        <v>0</v>
      </c>
      <c r="S6" s="31">
        <v>0.11685863300900984</v>
      </c>
      <c r="T6" s="31">
        <v>1.7201897061633731</v>
      </c>
      <c r="U6" s="31">
        <v>0</v>
      </c>
      <c r="V6" s="31">
        <v>2.1610127758266549</v>
      </c>
      <c r="W6" s="17"/>
    </row>
    <row r="7" spans="1:23" ht="15" x14ac:dyDescent="0.25">
      <c r="A7" t="s">
        <v>13</v>
      </c>
      <c r="B7" t="s">
        <v>29</v>
      </c>
      <c r="C7" s="31">
        <v>1.9282232879018386E-2</v>
      </c>
      <c r="D7" s="31">
        <v>2.8872369227888606E-2</v>
      </c>
      <c r="E7" s="31">
        <v>7.6609145526928494E-3</v>
      </c>
      <c r="F7" s="31">
        <v>3.019079038099268E-2</v>
      </c>
      <c r="G7" s="31">
        <v>0.10893646710338345</v>
      </c>
      <c r="H7" s="31">
        <v>0.18990526096754004</v>
      </c>
      <c r="I7" s="31">
        <v>0</v>
      </c>
      <c r="J7" s="31">
        <v>0.27546046970026261</v>
      </c>
      <c r="K7" s="31">
        <v>1.9282232879018388E-3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0.18217119062844037</v>
      </c>
      <c r="T7" s="31">
        <v>0</v>
      </c>
      <c r="U7" s="31">
        <v>0</v>
      </c>
      <c r="V7" s="31">
        <v>0</v>
      </c>
      <c r="W7" s="17"/>
    </row>
    <row r="8" spans="1:23" ht="15" x14ac:dyDescent="0.25">
      <c r="A8" t="s">
        <v>15</v>
      </c>
      <c r="B8" t="s">
        <v>30</v>
      </c>
      <c r="C8" s="31">
        <v>0.14255698033204811</v>
      </c>
      <c r="D8" s="31">
        <v>0.21345856561241167</v>
      </c>
      <c r="E8" s="31">
        <v>5.6638505097721496E-2</v>
      </c>
      <c r="F8" s="31">
        <v>0.22320588790499371</v>
      </c>
      <c r="G8" s="31">
        <v>0.13922193023664087</v>
      </c>
      <c r="H8" s="31">
        <v>432.28363797005056</v>
      </c>
      <c r="I8" s="31">
        <v>0</v>
      </c>
      <c r="J8" s="31">
        <v>2.0365282904578303</v>
      </c>
      <c r="K8" s="31">
        <v>1.4255698033204813E-2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1.3468240427561116</v>
      </c>
      <c r="T8" s="31">
        <v>19.825602907606978</v>
      </c>
      <c r="U8" s="31">
        <v>0</v>
      </c>
      <c r="V8" s="31">
        <v>23.725398017116589</v>
      </c>
      <c r="W8" s="17"/>
    </row>
    <row r="9" spans="1:23" ht="15" x14ac:dyDescent="0.25">
      <c r="A9" t="s">
        <v>17</v>
      </c>
      <c r="B9" t="s">
        <v>33</v>
      </c>
      <c r="C9" s="31">
        <v>5.8237504193223745E-2</v>
      </c>
      <c r="D9" s="31">
        <v>4.2028641204509389</v>
      </c>
      <c r="E9" s="31">
        <v>1.1151763351742026</v>
      </c>
      <c r="F9" s="31">
        <v>4.3947827301184947</v>
      </c>
      <c r="G9" s="31">
        <v>2.7411917328909423</v>
      </c>
      <c r="H9" s="31">
        <v>27.643938788175216</v>
      </c>
      <c r="I9" s="31">
        <v>756.16530157665215</v>
      </c>
      <c r="J9" s="31">
        <v>1.9094263669909426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46.168020127474001</v>
      </c>
      <c r="T9" s="31">
        <v>11.547255954377725</v>
      </c>
      <c r="U9" s="31">
        <v>0.9346642066420664</v>
      </c>
      <c r="V9" s="31">
        <v>100.71555786648774</v>
      </c>
      <c r="W9" s="17"/>
    </row>
    <row r="10" spans="1:23" ht="15" x14ac:dyDescent="0.25">
      <c r="A10" t="s">
        <v>40</v>
      </c>
      <c r="B10" t="s">
        <v>41</v>
      </c>
      <c r="C10" s="31">
        <v>21.993149670312885</v>
      </c>
      <c r="D10" s="31">
        <v>6.8427757447821334</v>
      </c>
      <c r="E10" s="31">
        <v>1.8156431801716963</v>
      </c>
      <c r="F10" s="31">
        <v>7.1552426648558063</v>
      </c>
      <c r="G10" s="31">
        <v>4.4629947017204312</v>
      </c>
      <c r="H10" s="31">
        <v>45.007706270949249</v>
      </c>
      <c r="I10" s="31">
        <v>9.7964946409932203</v>
      </c>
      <c r="J10" s="31">
        <v>29743.036028988707</v>
      </c>
      <c r="K10" s="31">
        <v>0.23361561113044069</v>
      </c>
      <c r="L10" s="31">
        <v>2.5601710808815419</v>
      </c>
      <c r="M10" s="31">
        <v>0</v>
      </c>
      <c r="N10" s="31">
        <v>0.64004277022038547</v>
      </c>
      <c r="O10" s="31">
        <v>0.64004277022038547</v>
      </c>
      <c r="P10" s="31">
        <v>350</v>
      </c>
      <c r="Q10" s="31">
        <v>124</v>
      </c>
      <c r="R10" s="31">
        <v>36</v>
      </c>
      <c r="S10" s="31">
        <v>16.809443274297983</v>
      </c>
      <c r="T10" s="31">
        <v>20.432725396515586</v>
      </c>
      <c r="U10" s="31">
        <v>201.74532143008685</v>
      </c>
      <c r="V10" s="31">
        <v>982.05858508643155</v>
      </c>
      <c r="W10" s="17"/>
    </row>
    <row r="11" spans="1:23" ht="15" x14ac:dyDescent="0.25">
      <c r="A11" t="s">
        <v>19</v>
      </c>
      <c r="B11" t="s">
        <v>35</v>
      </c>
      <c r="C11" s="31">
        <v>0.24735627125208973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8.9163307079241638E-2</v>
      </c>
      <c r="K11" s="31">
        <v>88.403980851211969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2.492737617269121E-2</v>
      </c>
      <c r="T11" s="31">
        <v>3.3191760119175759</v>
      </c>
      <c r="U11" s="31">
        <v>0.11025570230228805</v>
      </c>
      <c r="V11" s="31">
        <v>3.6796642211841877</v>
      </c>
      <c r="W11" s="17"/>
    </row>
    <row r="12" spans="1:23" ht="15" x14ac:dyDescent="0.25">
      <c r="A12" t="s">
        <v>6</v>
      </c>
      <c r="B12" t="s">
        <v>25</v>
      </c>
      <c r="C12" s="31">
        <v>5.9348225214198294E-3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4.5500305997552015</v>
      </c>
      <c r="K12" s="31">
        <v>0</v>
      </c>
      <c r="L12" s="31">
        <v>226.51239290085687</v>
      </c>
      <c r="M12" s="31">
        <v>0</v>
      </c>
      <c r="N12" s="31">
        <v>9.8913708690330484</v>
      </c>
      <c r="O12" s="31">
        <v>0</v>
      </c>
      <c r="P12" s="31">
        <v>1.8478073725107846E-2</v>
      </c>
      <c r="Q12" s="31">
        <v>1.4583585511673557E-2</v>
      </c>
      <c r="R12" s="31">
        <v>9.4712355000607044E-3</v>
      </c>
      <c r="S12" s="31">
        <v>0.98913708690330482</v>
      </c>
      <c r="T12" s="31">
        <v>13.059576958384334</v>
      </c>
      <c r="U12" s="31">
        <v>4.7181839045287637</v>
      </c>
      <c r="V12" s="31">
        <v>565.1711704406365</v>
      </c>
      <c r="W12" s="17"/>
    </row>
    <row r="13" spans="1:23" ht="15" x14ac:dyDescent="0.25">
      <c r="A13" t="s">
        <v>14</v>
      </c>
      <c r="B13" t="s">
        <v>31</v>
      </c>
      <c r="C13" s="31">
        <v>22.834653465346534</v>
      </c>
      <c r="D13" s="31">
        <v>0.31133146854575044</v>
      </c>
      <c r="E13" s="31">
        <v>8.2607830319292211E-2</v>
      </c>
      <c r="F13" s="31">
        <v>0.32554803631398177</v>
      </c>
      <c r="G13" s="31">
        <v>0.20305658791434861</v>
      </c>
      <c r="H13" s="31">
        <v>2.0477531066095973</v>
      </c>
      <c r="I13" s="31">
        <v>0</v>
      </c>
      <c r="J13" s="31">
        <v>90.099009900990097</v>
      </c>
      <c r="K13" s="31">
        <v>0</v>
      </c>
      <c r="L13" s="31">
        <v>0</v>
      </c>
      <c r="M13" s="31">
        <v>290.30396039603949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6.9405940594059405</v>
      </c>
      <c r="T13" s="31">
        <v>0.13564356435643565</v>
      </c>
      <c r="U13" s="31">
        <v>69.228712871287129</v>
      </c>
      <c r="V13" s="31">
        <v>191.74455445544558</v>
      </c>
      <c r="W13" s="17"/>
    </row>
    <row r="14" spans="1:23" ht="15" x14ac:dyDescent="0.25">
      <c r="A14" t="s">
        <v>42</v>
      </c>
      <c r="B14" t="s">
        <v>36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3.2659890847152435</v>
      </c>
      <c r="L14" s="31">
        <v>0</v>
      </c>
      <c r="M14" s="31">
        <v>0</v>
      </c>
      <c r="N14" s="31">
        <v>1402.4390919041155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52.007914581778259</v>
      </c>
      <c r="U14" s="31">
        <v>0.30518130049344933</v>
      </c>
      <c r="V14" s="31">
        <v>32.584576181735017</v>
      </c>
      <c r="W14" s="17"/>
    </row>
    <row r="15" spans="1:23" ht="15" x14ac:dyDescent="0.25">
      <c r="A15" t="s">
        <v>18</v>
      </c>
      <c r="B15" t="s">
        <v>34</v>
      </c>
      <c r="C15" s="31">
        <v>4.9715099715099713E-3</v>
      </c>
      <c r="D15" s="31">
        <v>5.002449201034374E-3</v>
      </c>
      <c r="E15" s="31">
        <v>1.3273360277719572E-3</v>
      </c>
      <c r="F15" s="31">
        <v>5.230879877849137E-3</v>
      </c>
      <c r="G15" s="31">
        <v>3.2626970563614244E-3</v>
      </c>
      <c r="H15" s="31">
        <v>3.2903133563478834E-2</v>
      </c>
      <c r="I15" s="31">
        <v>0</v>
      </c>
      <c r="J15" s="31">
        <v>0.47030484330484329</v>
      </c>
      <c r="K15" s="31">
        <v>5.3950826210826213</v>
      </c>
      <c r="L15" s="31">
        <v>0</v>
      </c>
      <c r="M15" s="31">
        <v>0</v>
      </c>
      <c r="N15" s="31">
        <v>0</v>
      </c>
      <c r="O15" s="31">
        <v>29.961301994302005</v>
      </c>
      <c r="P15" s="31">
        <v>0</v>
      </c>
      <c r="Q15" s="31">
        <v>0</v>
      </c>
      <c r="R15" s="31">
        <v>0</v>
      </c>
      <c r="S15" s="31">
        <v>0.2436039886039886</v>
      </c>
      <c r="T15" s="31">
        <v>15.503156695156695</v>
      </c>
      <c r="U15" s="31">
        <v>1.2955754985754986</v>
      </c>
      <c r="V15" s="31">
        <v>43.550427350427348</v>
      </c>
      <c r="W15" s="17"/>
    </row>
    <row r="16" spans="1:23" ht="15" x14ac:dyDescent="0.25">
      <c r="A16" t="s">
        <v>7</v>
      </c>
      <c r="B16" t="s">
        <v>26</v>
      </c>
      <c r="C16" s="31">
        <v>0.44752856164988553</v>
      </c>
      <c r="D16" s="31">
        <v>2.154099644222577</v>
      </c>
      <c r="E16" s="31">
        <v>0.57156283857838519</v>
      </c>
      <c r="F16" s="31">
        <v>2.2524639493622391</v>
      </c>
      <c r="G16" s="31">
        <v>1.4049467142736709</v>
      </c>
      <c r="H16" s="31">
        <v>14.168385415736415</v>
      </c>
      <c r="I16" s="31">
        <v>8.6206518182129543E-2</v>
      </c>
      <c r="J16" s="31">
        <v>0.32882333699477256</v>
      </c>
      <c r="K16" s="31">
        <v>6.976535133239091E-2</v>
      </c>
      <c r="L16" s="31">
        <v>5.4803889499128756E-5</v>
      </c>
      <c r="M16" s="31">
        <v>0</v>
      </c>
      <c r="N16" s="31">
        <v>2.5757828064590519E-3</v>
      </c>
      <c r="O16" s="31">
        <v>0.23861613487920663</v>
      </c>
      <c r="P16" s="31">
        <v>376.65707262220303</v>
      </c>
      <c r="Q16" s="31">
        <v>7.1030120763454288E-3</v>
      </c>
      <c r="R16" s="31">
        <v>4.6130150970755731E-3</v>
      </c>
      <c r="S16" s="31">
        <v>0.37047429301411039</v>
      </c>
      <c r="T16" s="31">
        <v>1.5365366498870729</v>
      </c>
      <c r="U16" s="31">
        <v>0.10741562341829237</v>
      </c>
      <c r="V16" s="31">
        <v>15.265721022581921</v>
      </c>
      <c r="W16" s="17"/>
    </row>
    <row r="17" spans="1:23" ht="15" x14ac:dyDescent="0.25">
      <c r="A17" t="s">
        <v>8</v>
      </c>
      <c r="B17" t="s">
        <v>27</v>
      </c>
      <c r="C17" s="31">
        <v>4.1560916069858829</v>
      </c>
      <c r="D17" s="31">
        <v>20.004612485423078</v>
      </c>
      <c r="E17" s="31">
        <v>5.3079685183066605</v>
      </c>
      <c r="F17" s="31">
        <v>20.918098457158152</v>
      </c>
      <c r="G17" s="31">
        <v>13.047406909468458</v>
      </c>
      <c r="H17" s="31">
        <v>131.57843489093511</v>
      </c>
      <c r="I17" s="31">
        <v>0.80057948785069721</v>
      </c>
      <c r="J17" s="31">
        <v>3.0537043401806634</v>
      </c>
      <c r="K17" s="31">
        <v>0.64789427084166396</v>
      </c>
      <c r="L17" s="31">
        <v>5.0895072336344389E-4</v>
      </c>
      <c r="M17" s="31">
        <v>0</v>
      </c>
      <c r="N17" s="31">
        <v>2.3920683998081862E-2</v>
      </c>
      <c r="O17" s="31">
        <v>2.2159714495244347</v>
      </c>
      <c r="P17" s="31">
        <v>8.3579407885228774E-2</v>
      </c>
      <c r="Q17" s="31">
        <v>3497.8896668835009</v>
      </c>
      <c r="R17" s="31">
        <v>4.2839977089225101E-2</v>
      </c>
      <c r="S17" s="31">
        <v>3.4405068899368803</v>
      </c>
      <c r="T17" s="31">
        <v>14.269451430940876</v>
      </c>
      <c r="U17" s="31">
        <v>0.9975434177923499</v>
      </c>
      <c r="V17" s="31">
        <v>141.78674582450867</v>
      </c>
      <c r="W17" s="17"/>
    </row>
    <row r="18" spans="1:23" ht="15" x14ac:dyDescent="0.25">
      <c r="A18" t="s">
        <v>9</v>
      </c>
      <c r="B18" t="s">
        <v>1</v>
      </c>
      <c r="C18" s="31">
        <v>1.8822520287190605</v>
      </c>
      <c r="D18" s="31">
        <v>9.0598875085272219</v>
      </c>
      <c r="E18" s="31">
        <v>2.403925480171341</v>
      </c>
      <c r="F18" s="31">
        <v>9.473596104510678</v>
      </c>
      <c r="G18" s="31">
        <v>5.9090391760350611</v>
      </c>
      <c r="H18" s="31">
        <v>59.590547906318733</v>
      </c>
      <c r="I18" s="31">
        <v>0.36257438662442837</v>
      </c>
      <c r="J18" s="31">
        <v>1.3829919388090084</v>
      </c>
      <c r="K18" s="31">
        <v>0.29342478968397795</v>
      </c>
      <c r="L18" s="31">
        <v>2.3049865646816809E-4</v>
      </c>
      <c r="M18" s="31">
        <v>0</v>
      </c>
      <c r="N18" s="31">
        <v>1.0833436854003899E-2</v>
      </c>
      <c r="O18" s="31">
        <v>1.0035911502624038</v>
      </c>
      <c r="P18" s="31">
        <v>3.7852272020827971E-2</v>
      </c>
      <c r="Q18" s="31">
        <v>2.987442598395907E-2</v>
      </c>
      <c r="R18" s="31">
        <v>1584.138054181888</v>
      </c>
      <c r="S18" s="31">
        <v>1.5581709177248162</v>
      </c>
      <c r="T18" s="31">
        <v>6.4624908313980285</v>
      </c>
      <c r="U18" s="31">
        <v>0.45177736667760937</v>
      </c>
      <c r="V18" s="31">
        <v>64.224261742041762</v>
      </c>
      <c r="W18" s="17"/>
    </row>
    <row r="19" spans="1:23" ht="15" x14ac:dyDescent="0.25">
      <c r="A19" t="s">
        <v>43</v>
      </c>
      <c r="B19" t="s">
        <v>37</v>
      </c>
      <c r="C19" s="31">
        <v>8.2826530295520145E-3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0.44836761733308239</v>
      </c>
      <c r="J19" s="31">
        <v>0</v>
      </c>
      <c r="K19" s="31">
        <v>0</v>
      </c>
      <c r="L19" s="31">
        <v>2.9165982201395826</v>
      </c>
      <c r="M19" s="31">
        <v>6.6261224236416113E-3</v>
      </c>
      <c r="N19" s="31">
        <v>25.801016363923161</v>
      </c>
      <c r="O19" s="31">
        <v>32.948638292476403</v>
      </c>
      <c r="P19" s="31">
        <v>1.4258990005107868</v>
      </c>
      <c r="Q19" s="31">
        <v>1.125372715485123</v>
      </c>
      <c r="R19" s="31">
        <v>0.73086759118123501</v>
      </c>
      <c r="S19" s="31">
        <v>31.213600157377414</v>
      </c>
      <c r="T19" s="31">
        <v>21</v>
      </c>
      <c r="U19" s="31">
        <v>2.1971117603058308</v>
      </c>
      <c r="V19" s="31">
        <v>0</v>
      </c>
      <c r="W19" s="17"/>
    </row>
    <row r="20" spans="1:23" ht="15" x14ac:dyDescent="0.25">
      <c r="A20" t="s">
        <v>44</v>
      </c>
      <c r="B20" t="s">
        <v>0</v>
      </c>
      <c r="C20" s="31">
        <v>18.648129591793332</v>
      </c>
      <c r="D20" s="31">
        <v>10.818901452220283</v>
      </c>
      <c r="E20" s="31">
        <v>2.8706573722881572</v>
      </c>
      <c r="F20" s="31">
        <v>11.31293325180595</v>
      </c>
      <c r="G20" s="31">
        <v>7.0563031232630209</v>
      </c>
      <c r="H20" s="31">
        <v>71.160294725014438</v>
      </c>
      <c r="I20" s="31">
        <v>45.190898602539214</v>
      </c>
      <c r="J20" s="31">
        <v>37.534361767621547</v>
      </c>
      <c r="K20" s="31">
        <v>108.08075595167149</v>
      </c>
      <c r="L20" s="31">
        <v>300.72113401785413</v>
      </c>
      <c r="M20" s="31">
        <v>0.36120323972638874</v>
      </c>
      <c r="N20" s="31">
        <v>136.79479376444974</v>
      </c>
      <c r="O20" s="31">
        <v>169.6877748888607</v>
      </c>
      <c r="P20" s="31">
        <v>67.238897290976396</v>
      </c>
      <c r="Q20" s="31">
        <v>53.067447556569739</v>
      </c>
      <c r="R20" s="31">
        <v>34.464384138802565</v>
      </c>
      <c r="S20" s="31">
        <v>32.424064810954484</v>
      </c>
      <c r="T20" s="31">
        <v>6174.3053260455663</v>
      </c>
      <c r="U20" s="31">
        <v>307.91037428478495</v>
      </c>
      <c r="V20" s="31">
        <v>5345.491287711242</v>
      </c>
      <c r="W20" s="17"/>
    </row>
    <row r="21" spans="1:23" ht="15" x14ac:dyDescent="0.25">
      <c r="A21" t="s">
        <v>45</v>
      </c>
      <c r="B21" t="s">
        <v>38</v>
      </c>
      <c r="C21" s="31">
        <v>2.2898785324952002</v>
      </c>
      <c r="D21" s="31">
        <v>2.0432145102471554E-2</v>
      </c>
      <c r="E21" s="31">
        <v>5.4214088398073243E-3</v>
      </c>
      <c r="F21" s="31">
        <v>2.1365153824193295E-2</v>
      </c>
      <c r="G21" s="31">
        <v>1.3326252202061161E-2</v>
      </c>
      <c r="H21" s="31">
        <v>0.13439048999357983</v>
      </c>
      <c r="I21" s="31">
        <v>8.3368620109582989E-3</v>
      </c>
      <c r="J21" s="31">
        <v>8.7438970385521433</v>
      </c>
      <c r="K21" s="31">
        <v>0</v>
      </c>
      <c r="L21" s="31">
        <v>0</v>
      </c>
      <c r="M21" s="31">
        <v>0</v>
      </c>
      <c r="N21" s="31">
        <v>0.39183251451504003</v>
      </c>
      <c r="O21" s="31">
        <v>1.4327142567655686</v>
      </c>
      <c r="P21" s="31">
        <v>1.7630046128019133E-2</v>
      </c>
      <c r="Q21" s="31">
        <v>1.3914290477873702E-2</v>
      </c>
      <c r="R21" s="31">
        <v>9.0365652415659477E-3</v>
      </c>
      <c r="S21" s="31">
        <v>0.21393859131062104</v>
      </c>
      <c r="T21" s="31">
        <v>4.7734052053772924</v>
      </c>
      <c r="U21" s="31">
        <v>415.53255809988354</v>
      </c>
      <c r="V21" s="31">
        <v>1.8686217991179548</v>
      </c>
      <c r="W21" s="17"/>
    </row>
    <row r="22" spans="1:23" ht="15" x14ac:dyDescent="0.25">
      <c r="A22" t="s">
        <v>46</v>
      </c>
      <c r="B22" t="s">
        <v>39</v>
      </c>
      <c r="C22" s="31">
        <v>5.9839632119465049</v>
      </c>
      <c r="D22" s="31">
        <v>1.6643410494276425</v>
      </c>
      <c r="E22" s="31">
        <v>0.44161164833983846</v>
      </c>
      <c r="F22" s="31">
        <v>1.7403411320057396</v>
      </c>
      <c r="G22" s="31">
        <v>1.085516398972372</v>
      </c>
      <c r="H22" s="31">
        <v>10.947044866177732</v>
      </c>
      <c r="I22" s="31">
        <v>11.616853275731533</v>
      </c>
      <c r="J22" s="31">
        <v>6.8989803537032248</v>
      </c>
      <c r="K22" s="31">
        <v>0.40347212549902933</v>
      </c>
      <c r="L22" s="31">
        <v>29.342117334586217</v>
      </c>
      <c r="M22" s="31">
        <v>0.51874987564159747</v>
      </c>
      <c r="N22" s="31">
        <v>170.52264693675718</v>
      </c>
      <c r="O22" s="31">
        <v>19.636516757241253</v>
      </c>
      <c r="P22" s="31">
        <v>431.89025416539596</v>
      </c>
      <c r="Q22" s="31">
        <v>340.8639096791307</v>
      </c>
      <c r="R22" s="31">
        <v>221.37233394752377</v>
      </c>
      <c r="S22" s="31">
        <v>702.77573903823748</v>
      </c>
      <c r="T22" s="31">
        <v>613.28221566902789</v>
      </c>
      <c r="U22" s="31">
        <v>230.44415245831212</v>
      </c>
      <c r="V22" s="31">
        <v>35285.120920935195</v>
      </c>
      <c r="W22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="80" zoomScaleNormal="80" workbookViewId="0">
      <selection activeCell="D5" sqref="D5"/>
    </sheetView>
  </sheetViews>
  <sheetFormatPr defaultColWidth="8.85546875" defaultRowHeight="12.75" x14ac:dyDescent="0.2"/>
  <cols>
    <col min="1" max="1" width="20.42578125" customWidth="1"/>
    <col min="2" max="2" width="10.42578125" customWidth="1"/>
    <col min="3" max="12" width="14.42578125" customWidth="1"/>
    <col min="13" max="13" width="10.140625" bestFit="1" customWidth="1"/>
    <col min="14" max="14" width="19" style="73" customWidth="1"/>
    <col min="15" max="15" width="14.7109375" customWidth="1"/>
    <col min="16" max="16" width="11.140625" customWidth="1"/>
  </cols>
  <sheetData>
    <row r="1" spans="1:16" ht="30" x14ac:dyDescent="0.25">
      <c r="A1" s="5"/>
      <c r="B1" s="5"/>
      <c r="C1" s="38" t="s">
        <v>51</v>
      </c>
      <c r="D1" s="40" t="s">
        <v>52</v>
      </c>
      <c r="E1" s="40" t="s">
        <v>53</v>
      </c>
      <c r="F1" s="38" t="s">
        <v>54</v>
      </c>
      <c r="G1" s="38" t="s">
        <v>55</v>
      </c>
      <c r="H1" s="40" t="s">
        <v>56</v>
      </c>
      <c r="I1" s="40" t="s">
        <v>57</v>
      </c>
      <c r="J1" s="40" t="s">
        <v>58</v>
      </c>
      <c r="K1" s="38" t="s">
        <v>59</v>
      </c>
      <c r="L1" s="32" t="s">
        <v>63</v>
      </c>
    </row>
    <row r="2" spans="1:16" ht="25.5" x14ac:dyDescent="0.2">
      <c r="A2" s="5"/>
      <c r="B2" s="5"/>
      <c r="C2" s="39" t="s">
        <v>60</v>
      </c>
      <c r="D2" s="39" t="s">
        <v>60</v>
      </c>
      <c r="E2" s="39" t="s">
        <v>60</v>
      </c>
      <c r="F2" s="39" t="s">
        <v>60</v>
      </c>
      <c r="G2" s="39" t="s">
        <v>60</v>
      </c>
      <c r="H2" s="39" t="s">
        <v>60</v>
      </c>
      <c r="I2" s="39" t="s">
        <v>60</v>
      </c>
      <c r="J2" s="39" t="s">
        <v>60</v>
      </c>
      <c r="K2" s="37" t="s">
        <v>61</v>
      </c>
      <c r="L2" s="39" t="s">
        <v>61</v>
      </c>
      <c r="N2" s="12" t="s">
        <v>53</v>
      </c>
      <c r="P2" s="7" t="s">
        <v>83</v>
      </c>
    </row>
    <row r="3" spans="1:16" ht="15" x14ac:dyDescent="0.25">
      <c r="A3" s="5"/>
      <c r="B3" s="5"/>
      <c r="C3" s="33" t="s">
        <v>62</v>
      </c>
      <c r="D3" s="33" t="s">
        <v>62</v>
      </c>
      <c r="E3" s="33" t="s">
        <v>62</v>
      </c>
      <c r="F3" s="33" t="s">
        <v>62</v>
      </c>
      <c r="G3" s="33" t="s">
        <v>62</v>
      </c>
      <c r="H3" s="33" t="s">
        <v>62</v>
      </c>
      <c r="I3" s="33" t="s">
        <v>62</v>
      </c>
      <c r="J3" s="33" t="s">
        <v>62</v>
      </c>
      <c r="K3" s="33" t="s">
        <v>62</v>
      </c>
      <c r="L3" s="33" t="s">
        <v>62</v>
      </c>
      <c r="N3" s="73" t="s">
        <v>79</v>
      </c>
    </row>
    <row r="4" spans="1:16" x14ac:dyDescent="0.2">
      <c r="A4" s="5"/>
      <c r="B4" s="5"/>
      <c r="C4" s="80" t="s">
        <v>71</v>
      </c>
      <c r="D4" s="80" t="s">
        <v>121</v>
      </c>
      <c r="E4" s="118" t="s">
        <v>113</v>
      </c>
      <c r="F4" s="80" t="s">
        <v>114</v>
      </c>
      <c r="G4" s="80" t="s">
        <v>120</v>
      </c>
      <c r="H4" s="80" t="s">
        <v>115</v>
      </c>
      <c r="I4" s="80" t="s">
        <v>116</v>
      </c>
      <c r="J4" s="80" t="s">
        <v>117</v>
      </c>
      <c r="K4" s="80" t="s">
        <v>118</v>
      </c>
      <c r="L4" s="80" t="s">
        <v>119</v>
      </c>
    </row>
    <row r="5" spans="1:16" ht="15" x14ac:dyDescent="0.25">
      <c r="A5" s="3" t="s">
        <v>16</v>
      </c>
      <c r="B5" s="3" t="s">
        <v>32</v>
      </c>
      <c r="C5" s="99">
        <v>15009</v>
      </c>
      <c r="D5" s="100">
        <f>(E5+F5)</f>
        <v>14620</v>
      </c>
      <c r="E5" s="101">
        <v>8988</v>
      </c>
      <c r="F5" s="102">
        <v>5632</v>
      </c>
      <c r="G5" s="104">
        <v>3826</v>
      </c>
      <c r="H5" s="105">
        <v>213.17105263157893</v>
      </c>
      <c r="I5" s="106">
        <v>772.74506578947364</v>
      </c>
      <c r="J5" s="106">
        <v>474.14884868421052</v>
      </c>
      <c r="K5" s="105">
        <v>500.86121530382599</v>
      </c>
      <c r="L5" s="56">
        <v>203.76644736842104</v>
      </c>
      <c r="N5" s="71">
        <v>0.78371710526315785</v>
      </c>
      <c r="O5">
        <f t="shared" ref="O5:O24" si="0">(E5+F5)*1.01</f>
        <v>14766.2</v>
      </c>
      <c r="P5" s="105">
        <v>14981</v>
      </c>
    </row>
    <row r="6" spans="1:16" ht="15" x14ac:dyDescent="0.25">
      <c r="A6" s="3" t="s">
        <v>11</v>
      </c>
      <c r="B6" s="3" t="s">
        <v>3</v>
      </c>
      <c r="C6" s="99">
        <v>16584.790660406117</v>
      </c>
      <c r="D6" s="105">
        <f t="shared" ref="D6:D25" si="1">(E6+F6)</f>
        <v>13459.856389118775</v>
      </c>
      <c r="E6" s="101">
        <v>12316.01417429834</v>
      </c>
      <c r="F6" s="102">
        <v>1143.8422148204347</v>
      </c>
      <c r="G6" s="103">
        <v>4451.3283911854423</v>
      </c>
      <c r="H6" s="105">
        <v>370.63538082313909</v>
      </c>
      <c r="I6" s="105">
        <v>607.35030663271561</v>
      </c>
      <c r="J6" s="105">
        <v>111.21111866503841</v>
      </c>
      <c r="K6" s="105">
        <v>968.88621948573098</v>
      </c>
      <c r="L6" s="57">
        <v>0.01</v>
      </c>
      <c r="M6" s="41"/>
      <c r="N6" s="71">
        <v>0.95</v>
      </c>
      <c r="O6">
        <f t="shared" si="0"/>
        <v>13594.454953009963</v>
      </c>
      <c r="P6" s="105">
        <v>16567.471847853638</v>
      </c>
    </row>
    <row r="7" spans="1:16" ht="15" x14ac:dyDescent="0.25">
      <c r="A7" s="3" t="s">
        <v>10</v>
      </c>
      <c r="B7" s="3" t="s">
        <v>2</v>
      </c>
      <c r="C7" s="99">
        <v>51005.400137921824</v>
      </c>
      <c r="D7" s="105">
        <f t="shared" si="1"/>
        <v>52181.486943456672</v>
      </c>
      <c r="E7" s="101">
        <v>48074.049700564559</v>
      </c>
      <c r="F7" s="102">
        <v>4107.4372428921142</v>
      </c>
      <c r="G7" s="103">
        <v>15984.330511152148</v>
      </c>
      <c r="H7" s="105">
        <v>1330.9192010940512</v>
      </c>
      <c r="I7" s="105">
        <v>2180.9417738064367</v>
      </c>
      <c r="J7" s="105">
        <v>399.34938989831079</v>
      </c>
      <c r="K7" s="105">
        <v>3479.1855821350109</v>
      </c>
      <c r="L7" s="57">
        <v>1195.5965909090935</v>
      </c>
      <c r="N7" s="71">
        <v>0.95</v>
      </c>
      <c r="O7">
        <f t="shared" si="0"/>
        <v>52703.301812891237</v>
      </c>
      <c r="P7" s="105">
        <v>48606.252982778118</v>
      </c>
    </row>
    <row r="8" spans="1:16" ht="15" x14ac:dyDescent="0.25">
      <c r="A8" s="3" t="s">
        <v>12</v>
      </c>
      <c r="B8" s="3" t="s">
        <v>28</v>
      </c>
      <c r="C8" s="99">
        <v>14511.847041676005</v>
      </c>
      <c r="D8" s="105">
        <f t="shared" si="1"/>
        <v>14548.424460694887</v>
      </c>
      <c r="E8" s="101">
        <v>13403.253175713824</v>
      </c>
      <c r="F8" s="102">
        <v>1145.1712849810622</v>
      </c>
      <c r="G8" s="103">
        <v>4456.5005448821894</v>
      </c>
      <c r="H8" s="105">
        <v>57.520627887423309</v>
      </c>
      <c r="I8" s="105">
        <v>883.02616046601588</v>
      </c>
      <c r="J8" s="105">
        <v>161.68976296459741</v>
      </c>
      <c r="K8" s="105">
        <v>970.01200217382984</v>
      </c>
      <c r="L8" s="57">
        <v>76.128954545454548</v>
      </c>
      <c r="N8" s="71">
        <v>0.93</v>
      </c>
      <c r="O8">
        <f t="shared" si="0"/>
        <v>14693.908705301836</v>
      </c>
      <c r="P8" s="105">
        <v>14139.342160110977</v>
      </c>
    </row>
    <row r="9" spans="1:16" ht="15" x14ac:dyDescent="0.25">
      <c r="A9" s="3" t="s">
        <v>13</v>
      </c>
      <c r="B9" s="3" t="s">
        <v>29</v>
      </c>
      <c r="C9" s="99">
        <v>10164.010021694736</v>
      </c>
      <c r="D9" s="105">
        <f t="shared" si="1"/>
        <v>10189.62862506121</v>
      </c>
      <c r="E9" s="101">
        <v>9387.5575734798749</v>
      </c>
      <c r="F9" s="102">
        <v>802.07105158133459</v>
      </c>
      <c r="G9" s="103">
        <v>3121.3060659878129</v>
      </c>
      <c r="H9" s="105">
        <v>88.126940869430285</v>
      </c>
      <c r="I9" s="105">
        <v>4.6115120009474984</v>
      </c>
      <c r="J9" s="105">
        <v>0.84440791872812671</v>
      </c>
      <c r="K9" s="105">
        <v>473.99340544305812</v>
      </c>
      <c r="L9" s="57">
        <v>236.66874545454547</v>
      </c>
      <c r="N9" s="71">
        <v>0.85</v>
      </c>
      <c r="O9">
        <f t="shared" si="0"/>
        <v>10291.524911311823</v>
      </c>
      <c r="P9" s="105">
        <v>12067.207729136804</v>
      </c>
    </row>
    <row r="10" spans="1:16" ht="15" x14ac:dyDescent="0.25">
      <c r="A10" s="3" t="s">
        <v>15</v>
      </c>
      <c r="B10" s="3" t="s">
        <v>30</v>
      </c>
      <c r="C10" s="99">
        <v>29549.377138301319</v>
      </c>
      <c r="D10" s="105">
        <f t="shared" si="1"/>
        <v>30671.383581668462</v>
      </c>
      <c r="E10" s="101">
        <v>28257.102375943407</v>
      </c>
      <c r="F10" s="102">
        <v>2414.2812057250544</v>
      </c>
      <c r="G10" s="103">
        <v>9395.3154867924077</v>
      </c>
      <c r="H10" s="105">
        <v>286.75686894988706</v>
      </c>
      <c r="I10" s="105">
        <v>2621.4339162237748</v>
      </c>
      <c r="J10" s="105">
        <v>480.00732879520507</v>
      </c>
      <c r="K10" s="105">
        <v>1426.7481267932869</v>
      </c>
      <c r="L10" s="57">
        <v>354.61922727272724</v>
      </c>
      <c r="N10" s="71">
        <v>0.85</v>
      </c>
      <c r="O10">
        <f t="shared" si="0"/>
        <v>30978.097417485147</v>
      </c>
      <c r="P10" s="105">
        <v>29808.945280120468</v>
      </c>
    </row>
    <row r="11" spans="1:16" ht="15" x14ac:dyDescent="0.25">
      <c r="A11" s="3" t="s">
        <v>17</v>
      </c>
      <c r="B11" s="3" t="s">
        <v>33</v>
      </c>
      <c r="C11" s="99">
        <v>28611</v>
      </c>
      <c r="D11" s="105">
        <f t="shared" si="1"/>
        <v>25935</v>
      </c>
      <c r="E11" s="101">
        <v>15523</v>
      </c>
      <c r="F11" s="102">
        <v>10412</v>
      </c>
      <c r="G11" s="104">
        <v>6630.8</v>
      </c>
      <c r="H11" s="105">
        <v>1281.1200738007381</v>
      </c>
      <c r="I11" s="106">
        <v>520.70057027843006</v>
      </c>
      <c r="J11" s="106">
        <v>957.59641730962755</v>
      </c>
      <c r="K11" s="105">
        <v>1879.6771410967344</v>
      </c>
      <c r="L11" s="58">
        <v>38.188527339818855</v>
      </c>
      <c r="N11" s="71">
        <v>0.9547131834954713</v>
      </c>
      <c r="O11">
        <f t="shared" si="0"/>
        <v>26194.35</v>
      </c>
      <c r="P11" s="105">
        <v>26211</v>
      </c>
    </row>
    <row r="12" spans="1:16" ht="15" x14ac:dyDescent="0.25">
      <c r="A12" s="3" t="s">
        <v>40</v>
      </c>
      <c r="B12" s="2" t="s">
        <v>41</v>
      </c>
      <c r="C12" s="99">
        <v>140816.91099999999</v>
      </c>
      <c r="D12" s="105">
        <f t="shared" si="1"/>
        <v>41751.9</v>
      </c>
      <c r="E12" s="101">
        <v>37612.9</v>
      </c>
      <c r="F12" s="102">
        <v>4139</v>
      </c>
      <c r="G12" s="104">
        <v>17918</v>
      </c>
      <c r="H12" s="105">
        <v>30539.000738295472</v>
      </c>
      <c r="I12" s="106">
        <v>8180.3866461867465</v>
      </c>
      <c r="J12" s="106">
        <v>31575.229983282275</v>
      </c>
      <c r="K12" s="105">
        <v>660.90141170431207</v>
      </c>
      <c r="L12" s="56">
        <v>384.02566213223128</v>
      </c>
      <c r="N12" s="71">
        <v>0.64004277022038547</v>
      </c>
      <c r="O12">
        <f t="shared" si="0"/>
        <v>42169.419000000002</v>
      </c>
      <c r="P12" s="105">
        <v>65751.899999999994</v>
      </c>
    </row>
    <row r="13" spans="1:16" ht="15" x14ac:dyDescent="0.25">
      <c r="A13" s="3" t="s">
        <v>19</v>
      </c>
      <c r="B13" s="2" t="s">
        <v>35</v>
      </c>
      <c r="C13" s="99">
        <v>40130.212</v>
      </c>
      <c r="D13" s="105">
        <f t="shared" si="1"/>
        <v>38354.771999999997</v>
      </c>
      <c r="E13" s="101">
        <v>18762.556</v>
      </c>
      <c r="F13" s="102">
        <v>19592.216</v>
      </c>
      <c r="G13" s="104">
        <v>9700</v>
      </c>
      <c r="H13" s="105">
        <v>1013.3937159436389</v>
      </c>
      <c r="I13" s="106">
        <v>162.98669035990406</v>
      </c>
      <c r="J13" s="106">
        <v>95.874523741120043</v>
      </c>
      <c r="K13" s="105">
        <v>7953.5729139889163</v>
      </c>
      <c r="L13" s="59">
        <v>275.1598831370145</v>
      </c>
      <c r="N13" s="71">
        <v>0.95874523741120043</v>
      </c>
      <c r="O13">
        <f t="shared" si="0"/>
        <v>38738.31972</v>
      </c>
      <c r="P13" s="105">
        <v>38354.771999999997</v>
      </c>
    </row>
    <row r="14" spans="1:16" ht="15" x14ac:dyDescent="0.25">
      <c r="A14" s="3" t="s">
        <v>6</v>
      </c>
      <c r="B14" s="2" t="s">
        <v>25</v>
      </c>
      <c r="C14" s="99">
        <v>15986</v>
      </c>
      <c r="D14" s="105">
        <f t="shared" si="1"/>
        <v>15986</v>
      </c>
      <c r="E14" s="101">
        <v>13877</v>
      </c>
      <c r="F14" s="102">
        <v>2109</v>
      </c>
      <c r="G14" s="104">
        <v>9294</v>
      </c>
      <c r="H14" s="105">
        <v>2518.3430232558139</v>
      </c>
      <c r="I14" s="106">
        <v>948.58246634026932</v>
      </c>
      <c r="J14" s="106">
        <v>824.94033047735627</v>
      </c>
      <c r="K14" s="105">
        <v>4673.9466541881138</v>
      </c>
      <c r="L14" s="60">
        <v>29.674112607099143</v>
      </c>
      <c r="N14" s="71">
        <v>0.98913708690330482</v>
      </c>
      <c r="O14">
        <f t="shared" si="0"/>
        <v>16145.86</v>
      </c>
      <c r="P14" s="105">
        <v>15986</v>
      </c>
    </row>
    <row r="15" spans="1:16" ht="15" x14ac:dyDescent="0.25">
      <c r="A15" s="3" t="s">
        <v>14</v>
      </c>
      <c r="B15" s="3" t="s">
        <v>31</v>
      </c>
      <c r="C15" s="99">
        <v>24541</v>
      </c>
      <c r="D15" s="105">
        <f t="shared" si="1"/>
        <v>11557</v>
      </c>
      <c r="E15" s="101">
        <v>8245</v>
      </c>
      <c r="F15" s="102">
        <v>3312</v>
      </c>
      <c r="G15" s="104">
        <v>3934</v>
      </c>
      <c r="H15" s="105">
        <v>1053.4653465346535</v>
      </c>
      <c r="I15" s="106">
        <v>144.55445544554456</v>
      </c>
      <c r="J15" s="106">
        <v>674.25742574257424</v>
      </c>
      <c r="K15" s="105">
        <v>1408.1173594132031</v>
      </c>
      <c r="L15" s="61">
        <v>59.405940594059402</v>
      </c>
      <c r="N15" s="71">
        <v>0.99009900990099009</v>
      </c>
      <c r="O15">
        <f t="shared" si="0"/>
        <v>11672.57</v>
      </c>
      <c r="P15" s="105">
        <v>24541</v>
      </c>
    </row>
    <row r="16" spans="1:16" ht="15" x14ac:dyDescent="0.25">
      <c r="A16" s="3" t="s">
        <v>20</v>
      </c>
      <c r="B16" s="3" t="s">
        <v>36</v>
      </c>
      <c r="C16" s="99">
        <v>111575</v>
      </c>
      <c r="D16" s="105">
        <f t="shared" si="1"/>
        <v>92170</v>
      </c>
      <c r="E16" s="101">
        <v>65700</v>
      </c>
      <c r="F16" s="102">
        <v>26470</v>
      </c>
      <c r="G16" s="104">
        <v>29055</v>
      </c>
      <c r="H16" s="105">
        <v>2798.6725691889424</v>
      </c>
      <c r="I16" s="106">
        <v>5204.2520101482032</v>
      </c>
      <c r="J16" s="106">
        <v>1490.6027530528374</v>
      </c>
      <c r="K16" s="105">
        <v>5462.8628987129259</v>
      </c>
      <c r="L16" s="62">
        <v>1264.6587568006178</v>
      </c>
      <c r="N16" s="71">
        <v>0.78452776476465125</v>
      </c>
      <c r="O16">
        <f t="shared" si="0"/>
        <v>93091.7</v>
      </c>
      <c r="P16" s="105">
        <v>100655</v>
      </c>
    </row>
    <row r="17" spans="1:16" ht="15" x14ac:dyDescent="0.25">
      <c r="A17" s="3" t="s">
        <v>18</v>
      </c>
      <c r="B17" s="3" t="s">
        <v>34</v>
      </c>
      <c r="C17" s="99">
        <v>64925</v>
      </c>
      <c r="D17" s="105">
        <f t="shared" si="1"/>
        <v>61725</v>
      </c>
      <c r="E17" s="101">
        <v>33600</v>
      </c>
      <c r="F17" s="102">
        <v>28125</v>
      </c>
      <c r="G17" s="104">
        <v>16400</v>
      </c>
      <c r="H17" s="105">
        <v>111.97630199430199</v>
      </c>
      <c r="I17" s="106">
        <v>507.09401709401709</v>
      </c>
      <c r="J17" s="106">
        <v>96.472150997151005</v>
      </c>
      <c r="K17" s="105">
        <v>10536.671924290222</v>
      </c>
      <c r="L17" s="65">
        <v>1332.3646723646723</v>
      </c>
      <c r="N17" s="71">
        <v>0.99430199430199429</v>
      </c>
      <c r="O17">
        <f t="shared" si="0"/>
        <v>62342.25</v>
      </c>
      <c r="P17" s="105">
        <v>61975</v>
      </c>
    </row>
    <row r="18" spans="1:16" ht="15" x14ac:dyDescent="0.25">
      <c r="A18" s="3" t="s">
        <v>7</v>
      </c>
      <c r="B18" s="3" t="s">
        <v>26</v>
      </c>
      <c r="C18" s="99">
        <v>14479.575750355809</v>
      </c>
      <c r="D18" s="105">
        <f t="shared" si="1"/>
        <v>13628.223929382422</v>
      </c>
      <c r="E18" s="101">
        <v>8644.730290734482</v>
      </c>
      <c r="F18" s="102">
        <v>4983.4936386479403</v>
      </c>
      <c r="G18" s="103">
        <v>3138.267902279822</v>
      </c>
      <c r="H18" s="105">
        <v>535.16381723125721</v>
      </c>
      <c r="I18" s="105">
        <v>805.61717563719276</v>
      </c>
      <c r="J18" s="105">
        <v>415.67396529018532</v>
      </c>
      <c r="K18" s="105">
        <v>2001.1786950848002</v>
      </c>
      <c r="L18" s="63">
        <v>893.77320397788264</v>
      </c>
      <c r="N18" s="71">
        <v>0.79425326933074081</v>
      </c>
      <c r="O18">
        <f t="shared" si="0"/>
        <v>13764.506168676247</v>
      </c>
      <c r="P18" s="105">
        <v>13932.732688907312</v>
      </c>
    </row>
    <row r="19" spans="1:16" ht="15" x14ac:dyDescent="0.25">
      <c r="A19" s="3" t="s">
        <v>8</v>
      </c>
      <c r="B19" s="3" t="s">
        <v>27</v>
      </c>
      <c r="C19" s="99">
        <v>134468.3857202603</v>
      </c>
      <c r="D19" s="105">
        <f t="shared" si="1"/>
        <v>126562.08328294737</v>
      </c>
      <c r="E19" s="101">
        <v>80281.559848432531</v>
      </c>
      <c r="F19" s="102">
        <v>46280.523434514842</v>
      </c>
      <c r="G19" s="103">
        <v>29144.3496724623</v>
      </c>
      <c r="H19" s="105">
        <v>4969.9394401946656</v>
      </c>
      <c r="I19" s="105">
        <v>7481.5756334426251</v>
      </c>
      <c r="J19" s="105">
        <v>3860.2655258830505</v>
      </c>
      <c r="K19" s="105">
        <v>18584.471900650649</v>
      </c>
      <c r="L19" s="63">
        <v>1076.2131799431538</v>
      </c>
      <c r="N19" s="71">
        <v>0.79425326933074081</v>
      </c>
      <c r="O19">
        <f t="shared" si="0"/>
        <v>127827.70411577684</v>
      </c>
      <c r="P19" s="105">
        <v>129384.52351021049</v>
      </c>
    </row>
    <row r="20" spans="1:16" ht="15" x14ac:dyDescent="0.25">
      <c r="A20" s="3" t="s">
        <v>9</v>
      </c>
      <c r="B20" s="3" t="s">
        <v>1</v>
      </c>
      <c r="C20" s="99">
        <v>60899.377529383906</v>
      </c>
      <c r="D20" s="105">
        <f t="shared" si="1"/>
        <v>57318.692787670196</v>
      </c>
      <c r="E20" s="101">
        <v>36358.709860832976</v>
      </c>
      <c r="F20" s="102">
        <v>20959.982926837223</v>
      </c>
      <c r="G20" s="103">
        <v>13199.182425257877</v>
      </c>
      <c r="H20" s="105">
        <v>2250.8355153176144</v>
      </c>
      <c r="I20" s="105">
        <v>3388.3302500820705</v>
      </c>
      <c r="J20" s="105">
        <v>1748.2753761429074</v>
      </c>
      <c r="K20" s="105">
        <v>8416.7201413159037</v>
      </c>
      <c r="L20" s="63">
        <v>246.37736414639579</v>
      </c>
      <c r="N20" s="71">
        <v>0.79425326933074081</v>
      </c>
      <c r="O20">
        <f t="shared" si="0"/>
        <v>57891.8797155469</v>
      </c>
      <c r="P20" s="105">
        <v>58596.743800882221</v>
      </c>
    </row>
    <row r="21" spans="1:16" ht="15" x14ac:dyDescent="0.25">
      <c r="A21" s="3" t="s">
        <v>23</v>
      </c>
      <c r="B21" s="3" t="s">
        <v>37</v>
      </c>
      <c r="C21" s="99">
        <v>33711.398999999998</v>
      </c>
      <c r="D21" s="105">
        <f t="shared" si="1"/>
        <v>5364.9769999999999</v>
      </c>
      <c r="E21" s="101">
        <v>5008.9769999999999</v>
      </c>
      <c r="F21" s="102">
        <v>356</v>
      </c>
      <c r="G21" s="104">
        <v>2620.5810000000001</v>
      </c>
      <c r="H21" s="105">
        <v>712.82278938304273</v>
      </c>
      <c r="I21" s="106">
        <v>410.26741339714312</v>
      </c>
      <c r="J21" s="106">
        <v>119.82238049418581</v>
      </c>
      <c r="K21" s="105">
        <v>1.7295546558704453</v>
      </c>
      <c r="L21" s="56">
        <v>3.3130612118208056</v>
      </c>
      <c r="N21" s="71">
        <v>0.55217686863680093</v>
      </c>
      <c r="O21">
        <f t="shared" si="0"/>
        <v>5418.6267699999999</v>
      </c>
      <c r="P21" s="105">
        <v>5825.9769999999999</v>
      </c>
    </row>
    <row r="22" spans="1:16" ht="15.75" x14ac:dyDescent="0.25">
      <c r="A22" s="3" t="s">
        <v>21</v>
      </c>
      <c r="B22" s="3" t="s">
        <v>0</v>
      </c>
      <c r="C22" s="99">
        <v>215943.22800000003</v>
      </c>
      <c r="D22" s="105">
        <f t="shared" si="1"/>
        <v>178161.516</v>
      </c>
      <c r="E22" s="101">
        <v>122031.77299999999</v>
      </c>
      <c r="F22" s="102">
        <v>56129.743000000002</v>
      </c>
      <c r="G22" s="104">
        <v>73754.813000000009</v>
      </c>
      <c r="H22" s="105">
        <v>3941.3290808568668</v>
      </c>
      <c r="I22" s="106">
        <v>31569.511397362345</v>
      </c>
      <c r="J22" s="106">
        <v>12935.139923588005</v>
      </c>
      <c r="K22" s="105">
        <v>10696.519474238137</v>
      </c>
      <c r="L22" s="64">
        <v>6089.366035592976</v>
      </c>
      <c r="M22" s="89">
        <v>13446.387169811322</v>
      </c>
      <c r="N22" s="71">
        <v>0.80987273481253075</v>
      </c>
      <c r="O22">
        <f t="shared" si="0"/>
        <v>179943.13116000002</v>
      </c>
      <c r="P22" s="105">
        <v>185782.09300000002</v>
      </c>
    </row>
    <row r="23" spans="1:16" ht="15" x14ac:dyDescent="0.25">
      <c r="A23" s="4" t="s">
        <v>47</v>
      </c>
      <c r="B23" s="2" t="s">
        <v>38</v>
      </c>
      <c r="C23" s="99">
        <v>16994.465</v>
      </c>
      <c r="D23" s="105">
        <f t="shared" si="1"/>
        <v>5890.2</v>
      </c>
      <c r="E23" s="101">
        <v>3871</v>
      </c>
      <c r="F23" s="102">
        <v>2019.2</v>
      </c>
      <c r="G23" s="104">
        <v>6148</v>
      </c>
      <c r="H23" s="105">
        <v>950.88654285135317</v>
      </c>
      <c r="I23" s="106">
        <v>243.0992182121862</v>
      </c>
      <c r="J23" s="106">
        <v>435.49069925183784</v>
      </c>
      <c r="K23" s="105">
        <v>553.2117159726082</v>
      </c>
      <c r="L23" s="56">
        <v>0.79690592751807265</v>
      </c>
      <c r="N23" s="71">
        <v>6.1300455962928664E-2</v>
      </c>
      <c r="O23">
        <f t="shared" si="0"/>
        <v>5949.1019999999999</v>
      </c>
      <c r="P23" s="105">
        <v>6149.9</v>
      </c>
    </row>
    <row r="24" spans="1:16" ht="15" x14ac:dyDescent="0.25">
      <c r="A24" s="3" t="s">
        <v>22</v>
      </c>
      <c r="B24" s="3" t="s">
        <v>39</v>
      </c>
      <c r="C24" s="99">
        <v>255872.95900000009</v>
      </c>
      <c r="D24" s="105">
        <f t="shared" si="1"/>
        <v>110872.54399999988</v>
      </c>
      <c r="E24" s="101">
        <v>82551.814999999886</v>
      </c>
      <c r="F24" s="102">
        <v>28320.728999999985</v>
      </c>
      <c r="G24" s="104">
        <v>37627.657999999996</v>
      </c>
      <c r="H24" s="105">
        <v>35253.809912027144</v>
      </c>
      <c r="I24" s="106">
        <v>14298.438404663213</v>
      </c>
      <c r="J24" s="106">
        <v>38086.551680858851</v>
      </c>
      <c r="K24" s="105">
        <v>4204.6380306419023</v>
      </c>
      <c r="L24" s="56">
        <v>9.1698210340686419</v>
      </c>
      <c r="N24" s="71">
        <v>0.65498721671918869</v>
      </c>
      <c r="O24">
        <f t="shared" si="0"/>
        <v>111981.26943999987</v>
      </c>
      <c r="P24" s="105">
        <v>139536.19800000003</v>
      </c>
    </row>
    <row r="25" spans="1:16" ht="15" x14ac:dyDescent="0.25">
      <c r="A25" s="35" t="s">
        <v>64</v>
      </c>
      <c r="C25" s="34">
        <f>SUM(C5:C24)</f>
        <v>1295778.9380000001</v>
      </c>
      <c r="D25" s="105">
        <f t="shared" si="1"/>
        <v>920948.6889999999</v>
      </c>
      <c r="E25" s="34">
        <f t="shared" ref="E25:L25" si="2">SUM(E5:E24)</f>
        <v>652494.99799999991</v>
      </c>
      <c r="F25" s="34">
        <f t="shared" si="2"/>
        <v>268453.69099999999</v>
      </c>
      <c r="G25" s="34">
        <f t="shared" si="2"/>
        <v>299799.43300000002</v>
      </c>
      <c r="H25" s="34">
        <f t="shared" si="2"/>
        <v>90277.888939131022</v>
      </c>
      <c r="I25" s="34">
        <f t="shared" si="2"/>
        <v>80935.505083569253</v>
      </c>
      <c r="J25" s="34">
        <f t="shared" si="2"/>
        <v>94943.443993038061</v>
      </c>
      <c r="K25" s="34">
        <f t="shared" si="2"/>
        <v>84853.906367289048</v>
      </c>
      <c r="L25" s="56">
        <f t="shared" si="2"/>
        <v>13769.277092359573</v>
      </c>
    </row>
    <row r="27" spans="1:16" x14ac:dyDescent="0.2">
      <c r="C27" s="96"/>
    </row>
    <row r="28" spans="1:16" x14ac:dyDescent="0.2">
      <c r="C28" s="96"/>
    </row>
    <row r="29" spans="1:16" x14ac:dyDescent="0.2">
      <c r="C29" s="96"/>
      <c r="H29" s="123"/>
      <c r="I29" s="124"/>
      <c r="K29" s="123"/>
      <c r="L29" s="124"/>
    </row>
    <row r="30" spans="1:16" x14ac:dyDescent="0.2">
      <c r="D30" s="7" t="s">
        <v>105</v>
      </c>
      <c r="E30" s="7" t="s">
        <v>106</v>
      </c>
      <c r="F30" s="7"/>
      <c r="G30" s="7"/>
      <c r="H30" s="7"/>
      <c r="I30" s="7"/>
      <c r="J30" s="7"/>
      <c r="K30" s="7"/>
      <c r="L30" s="7"/>
      <c r="M30" s="7"/>
    </row>
    <row r="31" spans="1:16" x14ac:dyDescent="0.2">
      <c r="C31" s="3" t="s">
        <v>16</v>
      </c>
      <c r="D31" s="112">
        <f>F5/Consumption!D5</f>
        <v>0.38522571819425444</v>
      </c>
      <c r="E31" s="96">
        <f>E5/Consumption!D5</f>
        <v>0.61477428180574556</v>
      </c>
      <c r="F31" s="114">
        <f>SUM(D31:E31)</f>
        <v>1</v>
      </c>
      <c r="J31" s="111"/>
      <c r="L31" s="7"/>
    </row>
    <row r="32" spans="1:16" x14ac:dyDescent="0.2">
      <c r="C32" s="3" t="s">
        <v>11</v>
      </c>
      <c r="D32" s="112">
        <f>F6/Consumption!D6</f>
        <v>8.4981754764125145E-2</v>
      </c>
      <c r="E32" s="96">
        <f>E6/Consumption!D6</f>
        <v>0.91501824523587483</v>
      </c>
      <c r="F32" s="114">
        <f t="shared" ref="F32:F50" si="3">SUM(D32:E32)</f>
        <v>1</v>
      </c>
      <c r="J32" s="110"/>
      <c r="K32" s="7"/>
      <c r="L32" s="110"/>
      <c r="M32" s="7"/>
      <c r="N32" s="7"/>
      <c r="O32" s="7"/>
    </row>
    <row r="33" spans="3:15" x14ac:dyDescent="0.2">
      <c r="C33" s="3" t="s">
        <v>10</v>
      </c>
      <c r="D33" s="112">
        <f>F7/Consumption!D7</f>
        <v>7.8714453793601008E-2</v>
      </c>
      <c r="E33" s="96">
        <f>E7/Consumption!D7</f>
        <v>0.92128554620639902</v>
      </c>
      <c r="F33" s="114">
        <f t="shared" si="3"/>
        <v>1</v>
      </c>
      <c r="I33" s="7"/>
      <c r="J33" s="96"/>
      <c r="K33" s="96"/>
      <c r="L33" s="96"/>
      <c r="N33"/>
      <c r="O33" s="96"/>
    </row>
    <row r="34" spans="3:15" x14ac:dyDescent="0.2">
      <c r="C34" s="3" t="s">
        <v>12</v>
      </c>
      <c r="D34" s="112">
        <f>F8/Consumption!D8</f>
        <v>7.8714453793600994E-2</v>
      </c>
      <c r="E34" s="96">
        <f>E8/Consumption!D8</f>
        <v>0.92128554620639891</v>
      </c>
      <c r="F34" s="114">
        <f t="shared" si="3"/>
        <v>0.99999999999999989</v>
      </c>
      <c r="H34" s="8"/>
      <c r="I34" s="7"/>
      <c r="J34" s="96"/>
      <c r="K34" s="96"/>
      <c r="L34" s="96"/>
      <c r="N34"/>
      <c r="O34" s="96"/>
    </row>
    <row r="35" spans="3:15" x14ac:dyDescent="0.2">
      <c r="C35" s="3" t="s">
        <v>13</v>
      </c>
      <c r="D35" s="112">
        <f>F9/Consumption!D9</f>
        <v>7.871445379360098E-2</v>
      </c>
      <c r="E35" s="96">
        <f>E9/Consumption!D9</f>
        <v>0.92128554620639891</v>
      </c>
      <c r="F35" s="114">
        <f t="shared" si="3"/>
        <v>0.99999999999999989</v>
      </c>
      <c r="H35" s="8"/>
      <c r="J35" s="96"/>
      <c r="K35" s="96"/>
      <c r="L35" s="96"/>
    </row>
    <row r="36" spans="3:15" x14ac:dyDescent="0.2">
      <c r="C36" s="3" t="s">
        <v>15</v>
      </c>
      <c r="D36" s="112">
        <f>F10/Consumption!D10</f>
        <v>7.8714453793600994E-2</v>
      </c>
      <c r="E36" s="96">
        <f>E10/Consumption!D10</f>
        <v>0.92128554620639891</v>
      </c>
      <c r="F36" s="114">
        <f t="shared" si="3"/>
        <v>0.99999999999999989</v>
      </c>
      <c r="H36" s="8"/>
      <c r="J36" s="96"/>
      <c r="K36" s="96"/>
      <c r="L36" s="96"/>
    </row>
    <row r="37" spans="3:15" x14ac:dyDescent="0.2">
      <c r="C37" s="3" t="s">
        <v>17</v>
      </c>
      <c r="D37" s="112">
        <f>F11/Consumption!D11</f>
        <v>0.40146520146520148</v>
      </c>
      <c r="E37" s="96">
        <f>E11/Consumption!D11</f>
        <v>0.59853479853479852</v>
      </c>
      <c r="F37" s="114">
        <f t="shared" si="3"/>
        <v>1</v>
      </c>
      <c r="H37" s="8"/>
      <c r="J37" s="96"/>
      <c r="K37" s="96"/>
      <c r="L37" s="96"/>
    </row>
    <row r="38" spans="3:15" x14ac:dyDescent="0.2">
      <c r="C38" s="3" t="s">
        <v>40</v>
      </c>
      <c r="D38" s="112">
        <f>F12/Consumption!D12</f>
        <v>9.9133213099284107E-2</v>
      </c>
      <c r="E38" s="96">
        <f>E12/Consumption!D12</f>
        <v>0.90086678690071587</v>
      </c>
      <c r="F38" s="114">
        <f t="shared" si="3"/>
        <v>1</v>
      </c>
      <c r="H38" s="8"/>
      <c r="J38" s="96"/>
      <c r="K38" s="96"/>
      <c r="L38" s="96"/>
    </row>
    <row r="39" spans="3:15" x14ac:dyDescent="0.2">
      <c r="C39" s="3" t="s">
        <v>19</v>
      </c>
      <c r="D39" s="112">
        <f>F13/Consumption!D13</f>
        <v>0.51081560333613774</v>
      </c>
      <c r="E39" s="96">
        <f>E13/Consumption!D13</f>
        <v>0.48918439666386238</v>
      </c>
      <c r="F39" s="114">
        <f t="shared" si="3"/>
        <v>1</v>
      </c>
      <c r="H39" s="8"/>
      <c r="J39" s="96"/>
      <c r="K39" s="96"/>
      <c r="L39" s="96"/>
    </row>
    <row r="40" spans="3:15" x14ac:dyDescent="0.2">
      <c r="C40" s="3" t="s">
        <v>6</v>
      </c>
      <c r="D40" s="112">
        <f>F14/Consumption!D14</f>
        <v>0.13192793694482671</v>
      </c>
      <c r="E40" s="96">
        <f>E14/Consumption!D14</f>
        <v>0.86807206305517326</v>
      </c>
      <c r="F40" s="114">
        <f t="shared" si="3"/>
        <v>1</v>
      </c>
      <c r="H40" s="8"/>
      <c r="J40" s="96"/>
      <c r="K40" s="96"/>
      <c r="L40" s="96"/>
    </row>
    <row r="41" spans="3:15" x14ac:dyDescent="0.2">
      <c r="C41" s="3" t="s">
        <v>14</v>
      </c>
      <c r="D41" s="112">
        <f>F15/Consumption!D15</f>
        <v>0.28657956217011338</v>
      </c>
      <c r="E41" s="96">
        <f>E15/Consumption!D15</f>
        <v>0.71342043782988662</v>
      </c>
      <c r="F41" s="114">
        <f t="shared" si="3"/>
        <v>1</v>
      </c>
      <c r="H41" s="8"/>
      <c r="J41" s="96"/>
      <c r="K41" s="96"/>
      <c r="L41" s="96"/>
    </row>
    <row r="42" spans="3:15" x14ac:dyDescent="0.2">
      <c r="C42" s="3" t="s">
        <v>20</v>
      </c>
      <c r="D42" s="112">
        <f>F16/Consumption!D16</f>
        <v>0.28718672019095148</v>
      </c>
      <c r="E42" s="96">
        <f>E16/Consumption!D16</f>
        <v>0.71281327980904852</v>
      </c>
      <c r="F42" s="114">
        <f t="shared" si="3"/>
        <v>1</v>
      </c>
      <c r="H42" s="8"/>
      <c r="J42" s="96"/>
      <c r="K42" s="96"/>
      <c r="L42" s="96"/>
    </row>
    <row r="43" spans="3:15" x14ac:dyDescent="0.2">
      <c r="C43" s="3" t="s">
        <v>18</v>
      </c>
      <c r="D43" s="112">
        <f>F17/Consumption!D17</f>
        <v>0.45565006075334141</v>
      </c>
      <c r="E43" s="96">
        <f>E17/Consumption!D17</f>
        <v>0.54434993924665853</v>
      </c>
      <c r="F43" s="114">
        <f t="shared" si="3"/>
        <v>1</v>
      </c>
      <c r="H43" s="8"/>
      <c r="J43" s="96"/>
      <c r="K43" s="96"/>
      <c r="L43" s="96"/>
    </row>
    <row r="44" spans="3:15" x14ac:dyDescent="0.2">
      <c r="C44" s="3" t="s">
        <v>7</v>
      </c>
      <c r="D44" s="112">
        <f>F18/Consumption!D18</f>
        <v>0.36567447559351723</v>
      </c>
      <c r="E44" s="96">
        <f>E18/Consumption!D18</f>
        <v>0.63432552440648271</v>
      </c>
      <c r="F44" s="114">
        <f t="shared" si="3"/>
        <v>1</v>
      </c>
      <c r="H44" s="8"/>
      <c r="J44" s="96"/>
      <c r="K44" s="96"/>
      <c r="L44" s="96"/>
    </row>
    <row r="45" spans="3:15" x14ac:dyDescent="0.2">
      <c r="C45" s="3" t="s">
        <v>8</v>
      </c>
      <c r="D45" s="112">
        <f>F19/Consumption!D19</f>
        <v>0.36567447559351729</v>
      </c>
      <c r="E45" s="96">
        <f>E19/Consumption!D19</f>
        <v>0.63432552440648271</v>
      </c>
      <c r="F45" s="114">
        <f t="shared" si="3"/>
        <v>1</v>
      </c>
      <c r="H45" s="8"/>
      <c r="J45" s="96"/>
      <c r="K45" s="96"/>
      <c r="L45" s="96"/>
    </row>
    <row r="46" spans="3:15" x14ac:dyDescent="0.2">
      <c r="C46" s="3" t="s">
        <v>9</v>
      </c>
      <c r="D46" s="112">
        <f>F20/Consumption!D20</f>
        <v>0.36567447559351735</v>
      </c>
      <c r="E46" s="96">
        <f>E20/Consumption!D20</f>
        <v>0.63432552440648271</v>
      </c>
      <c r="F46" s="114">
        <f t="shared" si="3"/>
        <v>1</v>
      </c>
      <c r="H46" s="8"/>
      <c r="J46" s="96"/>
      <c r="K46" s="96"/>
      <c r="L46" s="96"/>
    </row>
    <row r="47" spans="3:15" x14ac:dyDescent="0.2">
      <c r="C47" s="3" t="s">
        <v>23</v>
      </c>
      <c r="D47" s="112">
        <f>F21/Consumption!D21</f>
        <v>6.6356295656067127E-2</v>
      </c>
      <c r="E47" s="96">
        <f>E21/Consumption!D21</f>
        <v>0.93364370434393285</v>
      </c>
      <c r="F47" s="114">
        <f t="shared" si="3"/>
        <v>1</v>
      </c>
      <c r="H47" s="8"/>
      <c r="J47" s="96"/>
      <c r="K47" s="96"/>
      <c r="L47" s="96"/>
    </row>
    <row r="48" spans="3:15" x14ac:dyDescent="0.2">
      <c r="C48" s="3" t="s">
        <v>21</v>
      </c>
      <c r="D48" s="112">
        <f>F22/Consumption!D22</f>
        <v>0.31504976080243952</v>
      </c>
      <c r="E48" s="96">
        <f>E22/Consumption!D22</f>
        <v>0.68495023919756037</v>
      </c>
      <c r="F48" s="114">
        <f t="shared" si="3"/>
        <v>0.99999999999999989</v>
      </c>
      <c r="H48" s="8"/>
      <c r="J48" s="96"/>
      <c r="K48" s="96"/>
      <c r="L48" s="96"/>
    </row>
    <row r="49" spans="3:12" x14ac:dyDescent="0.2">
      <c r="C49" s="4" t="s">
        <v>47</v>
      </c>
      <c r="D49" s="112">
        <f>F23/Consumption!D23</f>
        <v>0.34280669586771251</v>
      </c>
      <c r="E49" s="96">
        <f>E23/Consumption!D23</f>
        <v>0.6571933041322876</v>
      </c>
      <c r="F49" s="114">
        <f t="shared" si="3"/>
        <v>1</v>
      </c>
      <c r="H49" s="8"/>
      <c r="J49" s="96"/>
      <c r="K49" s="96"/>
      <c r="L49" s="96"/>
    </row>
    <row r="50" spans="3:12" x14ac:dyDescent="0.2">
      <c r="C50" s="3" t="s">
        <v>22</v>
      </c>
      <c r="D50" s="112">
        <f>F24/Consumption!D24</f>
        <v>0.25543500652424839</v>
      </c>
      <c r="E50" s="96">
        <f>E24/Consumption!D24</f>
        <v>0.74456499347575156</v>
      </c>
      <c r="F50" s="114">
        <f t="shared" si="3"/>
        <v>1</v>
      </c>
      <c r="H50" s="8"/>
      <c r="J50" s="96"/>
      <c r="K50" s="96"/>
      <c r="L50" s="96"/>
    </row>
    <row r="51" spans="3:12" x14ac:dyDescent="0.2">
      <c r="D51" s="112"/>
      <c r="F51" s="7"/>
      <c r="H51" s="8"/>
      <c r="J51" s="96"/>
      <c r="K51" s="96"/>
      <c r="L51" s="96"/>
    </row>
    <row r="52" spans="3:12" x14ac:dyDescent="0.2">
      <c r="D52" s="111"/>
      <c r="F52" s="7"/>
      <c r="H52" s="8"/>
      <c r="J52" s="96"/>
      <c r="K52" s="96"/>
      <c r="L52" s="96"/>
    </row>
    <row r="53" spans="3:12" x14ac:dyDescent="0.2">
      <c r="D53" s="111"/>
      <c r="F53" s="7"/>
      <c r="H53" s="8"/>
      <c r="J53" s="96"/>
      <c r="K53" s="96"/>
      <c r="L53" s="96"/>
    </row>
    <row r="54" spans="3:12" x14ac:dyDescent="0.2">
      <c r="D54" s="111"/>
      <c r="F54" s="7"/>
      <c r="H54" s="8"/>
      <c r="J54" s="96"/>
      <c r="K54" s="96"/>
      <c r="L54" s="96"/>
    </row>
    <row r="55" spans="3:12" x14ac:dyDescent="0.2">
      <c r="D55" s="111"/>
      <c r="F55" s="7"/>
      <c r="J55" s="96"/>
    </row>
    <row r="56" spans="3:12" x14ac:dyDescent="0.2">
      <c r="F56" s="7"/>
    </row>
    <row r="57" spans="3:12" x14ac:dyDescent="0.2">
      <c r="F57" s="7"/>
    </row>
  </sheetData>
  <mergeCells count="2">
    <mergeCell ref="H29:I29"/>
    <mergeCell ref="K29:L29"/>
  </mergeCells>
  <pageMargins left="0.7" right="0.7" top="0.75" bottom="0.75" header="0.3" footer="0.3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opLeftCell="D1" zoomScale="80" zoomScaleNormal="80" workbookViewId="0">
      <selection activeCell="D5" sqref="D5"/>
    </sheetView>
  </sheetViews>
  <sheetFormatPr defaultColWidth="8.85546875" defaultRowHeight="12.75" x14ac:dyDescent="0.2"/>
  <cols>
    <col min="1" max="1" width="21.140625" customWidth="1"/>
    <col min="2" max="2" width="9.85546875" customWidth="1"/>
    <col min="3" max="12" width="14.7109375" customWidth="1"/>
    <col min="14" max="14" width="10.140625" bestFit="1" customWidth="1"/>
    <col min="16" max="16" width="19" style="73" customWidth="1"/>
  </cols>
  <sheetData>
    <row r="1" spans="1:16" ht="30" x14ac:dyDescent="0.25">
      <c r="A1" s="5"/>
      <c r="B1" s="5"/>
      <c r="C1" s="43" t="s">
        <v>51</v>
      </c>
      <c r="D1" s="45" t="s">
        <v>52</v>
      </c>
      <c r="E1" s="45" t="s">
        <v>53</v>
      </c>
      <c r="F1" s="43" t="s">
        <v>54</v>
      </c>
      <c r="G1" s="43" t="s">
        <v>55</v>
      </c>
      <c r="H1" s="45" t="s">
        <v>56</v>
      </c>
      <c r="I1" s="45" t="s">
        <v>57</v>
      </c>
      <c r="J1" s="45" t="s">
        <v>58</v>
      </c>
      <c r="K1" s="43" t="s">
        <v>59</v>
      </c>
      <c r="L1" s="32" t="s">
        <v>63</v>
      </c>
    </row>
    <row r="2" spans="1:16" ht="25.5" x14ac:dyDescent="0.2">
      <c r="A2" s="5"/>
      <c r="B2" s="5"/>
      <c r="C2" s="44" t="s">
        <v>60</v>
      </c>
      <c r="D2" s="44" t="s">
        <v>60</v>
      </c>
      <c r="E2" s="44" t="s">
        <v>60</v>
      </c>
      <c r="F2" s="44" t="s">
        <v>60</v>
      </c>
      <c r="G2" s="44" t="s">
        <v>60</v>
      </c>
      <c r="H2" s="44" t="s">
        <v>60</v>
      </c>
      <c r="I2" s="44" t="s">
        <v>60</v>
      </c>
      <c r="J2" s="44" t="s">
        <v>60</v>
      </c>
      <c r="K2" s="42" t="s">
        <v>61</v>
      </c>
      <c r="L2" s="44" t="s">
        <v>61</v>
      </c>
      <c r="P2" s="12" t="s">
        <v>53</v>
      </c>
    </row>
    <row r="3" spans="1:16" ht="15" x14ac:dyDescent="0.25">
      <c r="A3" s="5"/>
      <c r="B3" s="5"/>
      <c r="C3" s="33" t="s">
        <v>62</v>
      </c>
      <c r="D3" s="33" t="s">
        <v>62</v>
      </c>
      <c r="E3" s="33" t="s">
        <v>62</v>
      </c>
      <c r="F3" s="33" t="s">
        <v>62</v>
      </c>
      <c r="G3" s="33" t="s">
        <v>62</v>
      </c>
      <c r="H3" s="33" t="s">
        <v>62</v>
      </c>
      <c r="I3" s="33" t="s">
        <v>62</v>
      </c>
      <c r="J3" s="33" t="s">
        <v>62</v>
      </c>
      <c r="K3" s="33" t="s">
        <v>62</v>
      </c>
      <c r="L3" s="33" t="s">
        <v>62</v>
      </c>
      <c r="P3" s="73" t="s">
        <v>79</v>
      </c>
    </row>
    <row r="4" spans="1:16" x14ac:dyDescent="0.2">
      <c r="A4" s="5"/>
      <c r="B4" s="5"/>
      <c r="C4" s="80" t="s">
        <v>71</v>
      </c>
      <c r="D4" s="80" t="s">
        <v>121</v>
      </c>
      <c r="E4" s="118" t="s">
        <v>113</v>
      </c>
      <c r="F4" s="80" t="s">
        <v>114</v>
      </c>
      <c r="G4" s="80" t="s">
        <v>120</v>
      </c>
      <c r="H4" s="80" t="s">
        <v>115</v>
      </c>
      <c r="I4" s="80" t="s">
        <v>116</v>
      </c>
      <c r="J4" s="80" t="s">
        <v>117</v>
      </c>
      <c r="K4" s="80" t="s">
        <v>118</v>
      </c>
      <c r="L4" s="80" t="s">
        <v>119</v>
      </c>
    </row>
    <row r="5" spans="1:16" ht="15" x14ac:dyDescent="0.25">
      <c r="A5" s="3" t="s">
        <v>16</v>
      </c>
      <c r="B5" s="3" t="s">
        <v>32</v>
      </c>
      <c r="C5" s="47">
        <v>14461</v>
      </c>
      <c r="D5" s="105">
        <v>14620</v>
      </c>
      <c r="E5" s="107">
        <v>8196.340571290335</v>
      </c>
      <c r="F5" s="21">
        <v>5632</v>
      </c>
      <c r="G5" s="108">
        <v>4394.3549999999996</v>
      </c>
      <c r="H5" s="108">
        <v>488.52443308540018</v>
      </c>
      <c r="I5" s="108">
        <v>811.37891604819652</v>
      </c>
      <c r="J5" s="108">
        <v>204.82018963020187</v>
      </c>
      <c r="K5" s="108">
        <v>663.21818705378303</v>
      </c>
      <c r="L5" s="46">
        <v>0.01</v>
      </c>
      <c r="P5" s="71">
        <v>0.78371710526315785</v>
      </c>
    </row>
    <row r="6" spans="1:16" ht="15" x14ac:dyDescent="0.25">
      <c r="A6" s="3" t="s">
        <v>11</v>
      </c>
      <c r="B6" s="3" t="s">
        <v>3</v>
      </c>
      <c r="C6" s="47">
        <v>13872.239252895921</v>
      </c>
      <c r="D6" s="105">
        <v>13459.856389118775</v>
      </c>
      <c r="E6" s="107">
        <v>9553.546324712539</v>
      </c>
      <c r="F6" s="21">
        <v>1143.8422148204347</v>
      </c>
      <c r="G6" s="108">
        <v>1685.72536735022</v>
      </c>
      <c r="H6" s="108">
        <v>315.90712941598065</v>
      </c>
      <c r="I6" s="108">
        <v>629.72286069430641</v>
      </c>
      <c r="J6" s="108">
        <v>165.73292545332853</v>
      </c>
      <c r="K6" s="108">
        <v>388.87388621106743</v>
      </c>
      <c r="L6" s="20">
        <v>0.01</v>
      </c>
      <c r="N6" s="46"/>
      <c r="P6" s="71">
        <v>0.95</v>
      </c>
    </row>
    <row r="7" spans="1:16" ht="15" x14ac:dyDescent="0.25">
      <c r="A7" s="3" t="s">
        <v>10</v>
      </c>
      <c r="B7" s="3" t="s">
        <v>2</v>
      </c>
      <c r="C7" s="47">
        <v>49813.996555984304</v>
      </c>
      <c r="D7" s="105">
        <v>52181.486943456672</v>
      </c>
      <c r="E7" s="107">
        <v>47788.680125848965</v>
      </c>
      <c r="F7" s="21">
        <v>4107.4372428921142</v>
      </c>
      <c r="G7" s="108">
        <v>1942.9370448697082</v>
      </c>
      <c r="H7" s="108">
        <v>865.76936294215284</v>
      </c>
      <c r="I7" s="108">
        <v>2169.0997571045273</v>
      </c>
      <c r="J7" s="108">
        <v>409.70245489469426</v>
      </c>
      <c r="K7" s="108">
        <v>1343.9363964024783</v>
      </c>
      <c r="L7" s="20">
        <v>48.579545454545453</v>
      </c>
      <c r="P7" s="71">
        <v>0.95</v>
      </c>
    </row>
    <row r="8" spans="1:16" ht="15" x14ac:dyDescent="0.25">
      <c r="A8" s="3" t="s">
        <v>12</v>
      </c>
      <c r="B8" s="3" t="s">
        <v>28</v>
      </c>
      <c r="C8" s="47">
        <v>13888.357891474936</v>
      </c>
      <c r="D8" s="105">
        <v>14548.424460694887</v>
      </c>
      <c r="E8" s="107">
        <v>13666.932162173816</v>
      </c>
      <c r="F8" s="21">
        <v>1145.1712849810622</v>
      </c>
      <c r="G8" s="108">
        <v>1771.4509782831719</v>
      </c>
      <c r="H8" s="108">
        <v>120.37612945215849</v>
      </c>
      <c r="I8" s="108">
        <v>904.08068646924767</v>
      </c>
      <c r="J8" s="108">
        <v>215.6252757235344</v>
      </c>
      <c r="K8" s="108">
        <v>171.10743897490659</v>
      </c>
      <c r="L8" s="20">
        <v>3.6777272727272732</v>
      </c>
      <c r="P8" s="71">
        <v>0.93</v>
      </c>
    </row>
    <row r="9" spans="1:16" ht="15" x14ac:dyDescent="0.25">
      <c r="A9" s="3" t="s">
        <v>13</v>
      </c>
      <c r="B9" s="3" t="s">
        <v>29</v>
      </c>
      <c r="C9" s="47">
        <v>9727.3219865423398</v>
      </c>
      <c r="D9" s="105">
        <v>10189.62862506121</v>
      </c>
      <c r="E9" s="107">
        <v>9460.2480801677029</v>
      </c>
      <c r="F9" s="21">
        <v>802.07105158133459</v>
      </c>
      <c r="G9" s="108">
        <v>1492.0342997032208</v>
      </c>
      <c r="H9" s="108">
        <v>104.72810959264902</v>
      </c>
      <c r="I9" s="108">
        <v>22.632478517454786</v>
      </c>
      <c r="J9" s="108">
        <v>36.454377699640816</v>
      </c>
      <c r="K9" s="108">
        <v>54.019085264248133</v>
      </c>
      <c r="L9" s="20">
        <v>11.433272727272726</v>
      </c>
      <c r="P9" s="71">
        <v>0.85</v>
      </c>
    </row>
    <row r="10" spans="1:16" ht="15" x14ac:dyDescent="0.25">
      <c r="A10" s="3" t="s">
        <v>15</v>
      </c>
      <c r="B10" s="3" t="s">
        <v>30</v>
      </c>
      <c r="C10" s="47">
        <v>29279.813313102484</v>
      </c>
      <c r="D10" s="105">
        <v>30671.383581668462</v>
      </c>
      <c r="E10" s="107">
        <v>29560.62518127841</v>
      </c>
      <c r="F10" s="21">
        <v>2414.2812057250544</v>
      </c>
      <c r="G10" s="108">
        <v>9367.1653097936796</v>
      </c>
      <c r="H10" s="108">
        <v>700.93214604963566</v>
      </c>
      <c r="I10" s="108">
        <v>2778.4573735917238</v>
      </c>
      <c r="J10" s="108">
        <v>797.60032299424552</v>
      </c>
      <c r="K10" s="108">
        <v>273.00132110370919</v>
      </c>
      <c r="L10" s="20">
        <v>17.131363636363638</v>
      </c>
      <c r="P10" s="71">
        <v>0.85</v>
      </c>
    </row>
    <row r="11" spans="1:16" ht="15" x14ac:dyDescent="0.25">
      <c r="A11" s="3" t="s">
        <v>17</v>
      </c>
      <c r="B11" s="3" t="s">
        <v>33</v>
      </c>
      <c r="C11" s="47">
        <v>24787</v>
      </c>
      <c r="D11" s="105">
        <v>25935</v>
      </c>
      <c r="E11" s="107">
        <v>15472.157199517049</v>
      </c>
      <c r="F11" s="21">
        <v>10412</v>
      </c>
      <c r="G11" s="108">
        <v>4545.74</v>
      </c>
      <c r="H11" s="108">
        <v>166.46467408500735</v>
      </c>
      <c r="I11" s="108">
        <v>538.74300270978472</v>
      </c>
      <c r="J11" s="108">
        <v>824.47561296791741</v>
      </c>
      <c r="K11" s="108">
        <v>187.88334587954091</v>
      </c>
      <c r="L11" s="55">
        <v>38.188527339818855</v>
      </c>
      <c r="P11" s="71">
        <v>0.9547131834954713</v>
      </c>
    </row>
    <row r="12" spans="1:16" ht="15" x14ac:dyDescent="0.25">
      <c r="A12" s="3" t="s">
        <v>40</v>
      </c>
      <c r="B12" s="2" t="s">
        <v>41</v>
      </c>
      <c r="C12" s="47">
        <v>141827.47500000001</v>
      </c>
      <c r="D12" s="105">
        <v>41751.9</v>
      </c>
      <c r="E12" s="107">
        <v>49532.798365433555</v>
      </c>
      <c r="F12" s="21">
        <v>4139</v>
      </c>
      <c r="G12" s="108">
        <v>28178.92</v>
      </c>
      <c r="H12" s="108">
        <v>25523.363256205284</v>
      </c>
      <c r="I12" s="108">
        <v>8168.5914266226082</v>
      </c>
      <c r="J12" s="108">
        <v>29956.836928764613</v>
      </c>
      <c r="K12" s="108">
        <v>7944.366837625932</v>
      </c>
      <c r="L12" s="36">
        <v>384.02566213223128</v>
      </c>
      <c r="P12" s="71">
        <v>0.64004277022038547</v>
      </c>
    </row>
    <row r="13" spans="1:16" ht="15" x14ac:dyDescent="0.25">
      <c r="A13" s="3" t="s">
        <v>19</v>
      </c>
      <c r="B13" s="2" t="s">
        <v>35</v>
      </c>
      <c r="C13" s="47">
        <v>40534.025000000001</v>
      </c>
      <c r="D13" s="105">
        <v>38354.771999999997</v>
      </c>
      <c r="E13" s="107">
        <v>20335.784947233398</v>
      </c>
      <c r="F13" s="21">
        <v>19592.216</v>
      </c>
      <c r="G13" s="108">
        <v>5037.125</v>
      </c>
      <c r="H13" s="108">
        <v>261.01917716616106</v>
      </c>
      <c r="I13" s="108">
        <v>223.81966103479613</v>
      </c>
      <c r="J13" s="108">
        <v>206.81300495019363</v>
      </c>
      <c r="K13" s="108">
        <v>6163.5791161586103</v>
      </c>
      <c r="L13" s="52">
        <v>182.1615951081281</v>
      </c>
      <c r="P13" s="71">
        <v>0.95874523741120043</v>
      </c>
    </row>
    <row r="14" spans="1:16" ht="15" x14ac:dyDescent="0.25">
      <c r="A14" s="3" t="s">
        <v>6</v>
      </c>
      <c r="B14" s="2" t="s">
        <v>25</v>
      </c>
      <c r="C14" s="47">
        <v>14789</v>
      </c>
      <c r="D14" s="105">
        <v>15986</v>
      </c>
      <c r="E14" s="107">
        <v>16240.935084461493</v>
      </c>
      <c r="F14" s="21">
        <v>2109</v>
      </c>
      <c r="G14" s="108">
        <v>15548.770999999999</v>
      </c>
      <c r="H14" s="108">
        <v>3448.5725479793714</v>
      </c>
      <c r="I14" s="108">
        <v>383.82235837407711</v>
      </c>
      <c r="J14" s="108">
        <v>562.0594775444298</v>
      </c>
      <c r="K14" s="108">
        <v>5625.3527552598807</v>
      </c>
      <c r="L14" s="53">
        <v>158.26193390452877</v>
      </c>
      <c r="P14" s="71">
        <v>0.98913708690330482</v>
      </c>
    </row>
    <row r="15" spans="1:16" ht="15" x14ac:dyDescent="0.25">
      <c r="A15" s="3" t="s">
        <v>14</v>
      </c>
      <c r="B15" s="3" t="s">
        <v>31</v>
      </c>
      <c r="C15" s="47">
        <v>21426</v>
      </c>
      <c r="D15" s="105">
        <v>11557</v>
      </c>
      <c r="E15" s="107">
        <v>5900.6491288976667</v>
      </c>
      <c r="F15" s="21">
        <v>3312</v>
      </c>
      <c r="G15" s="108">
        <v>1707.855</v>
      </c>
      <c r="H15" s="108">
        <v>553.92860896809816</v>
      </c>
      <c r="I15" s="108">
        <v>103.49533871385603</v>
      </c>
      <c r="J15" s="108">
        <v>291.19053963383112</v>
      </c>
      <c r="K15" s="108">
        <v>636.52591338494665</v>
      </c>
      <c r="L15" s="54">
        <v>9.9009900990099009</v>
      </c>
      <c r="P15" s="71">
        <v>0.99009900990099009</v>
      </c>
    </row>
    <row r="16" spans="1:16" ht="15" x14ac:dyDescent="0.25">
      <c r="A16" s="3" t="s">
        <v>20</v>
      </c>
      <c r="B16" s="3" t="s">
        <v>36</v>
      </c>
      <c r="C16" s="47">
        <v>126000</v>
      </c>
      <c r="D16" s="105">
        <v>92170</v>
      </c>
      <c r="E16" s="107">
        <v>47855.053621689905</v>
      </c>
      <c r="F16" s="21">
        <v>26470</v>
      </c>
      <c r="G16" s="108">
        <v>16897.688000000002</v>
      </c>
      <c r="H16" s="108">
        <v>1484.9796567677877</v>
      </c>
      <c r="I16" s="108">
        <v>5282.4208381715935</v>
      </c>
      <c r="J16" s="108">
        <v>1749.4163108819357</v>
      </c>
      <c r="K16" s="108">
        <v>4270.124099435423</v>
      </c>
      <c r="L16" s="36">
        <v>392.26388238232562</v>
      </c>
      <c r="P16" s="71">
        <v>0.78452776476465125</v>
      </c>
    </row>
    <row r="17" spans="1:16" ht="15" x14ac:dyDescent="0.25">
      <c r="A17" s="3" t="s">
        <v>18</v>
      </c>
      <c r="B17" s="3" t="s">
        <v>34</v>
      </c>
      <c r="C17" s="47">
        <v>65340</v>
      </c>
      <c r="D17" s="105">
        <v>61725</v>
      </c>
      <c r="E17" s="107">
        <v>35069.970401024191</v>
      </c>
      <c r="F17" s="21">
        <v>28125</v>
      </c>
      <c r="G17" s="108">
        <v>5860.6029999999992</v>
      </c>
      <c r="H17" s="108">
        <v>230.79801670899133</v>
      </c>
      <c r="I17" s="108">
        <v>790.99422638549902</v>
      </c>
      <c r="J17" s="108">
        <v>259.22758381295341</v>
      </c>
      <c r="K17" s="108">
        <v>9130.4759334193768</v>
      </c>
      <c r="L17" s="56">
        <v>1869.2877492877492</v>
      </c>
      <c r="P17" s="71">
        <v>0.99430199430199429</v>
      </c>
    </row>
    <row r="18" spans="1:16" ht="15" x14ac:dyDescent="0.25">
      <c r="A18" s="3" t="s">
        <v>7</v>
      </c>
      <c r="B18" s="3" t="s">
        <v>26</v>
      </c>
      <c r="C18" s="47">
        <v>13695.039825020363</v>
      </c>
      <c r="D18" s="105">
        <v>13628.223929382422</v>
      </c>
      <c r="E18" s="107">
        <v>8958.1907704441983</v>
      </c>
      <c r="F18" s="21">
        <v>4983.4936386479403</v>
      </c>
      <c r="G18" s="108">
        <v>30254.107208675479</v>
      </c>
      <c r="H18" s="108">
        <v>1649.0987632137801</v>
      </c>
      <c r="I18" s="108">
        <v>1598.5719660599004</v>
      </c>
      <c r="J18" s="108">
        <v>1237.1478961492194</v>
      </c>
      <c r="K18" s="108">
        <v>417.49918528381795</v>
      </c>
      <c r="L18" s="23">
        <v>552.03131687497091</v>
      </c>
      <c r="P18" s="71">
        <v>0.79425326933074081</v>
      </c>
    </row>
    <row r="19" spans="1:16" ht="15" x14ac:dyDescent="0.25">
      <c r="A19" s="3" t="s">
        <v>8</v>
      </c>
      <c r="B19" s="3" t="s">
        <v>27</v>
      </c>
      <c r="C19" s="47">
        <v>127182.58665830811</v>
      </c>
      <c r="D19" s="105">
        <v>126562.08328294737</v>
      </c>
      <c r="E19" s="107">
        <v>77614.807792964217</v>
      </c>
      <c r="F19" s="21">
        <v>46280.523434514842</v>
      </c>
      <c r="G19" s="108">
        <v>15830.832590476923</v>
      </c>
      <c r="H19" s="108">
        <v>5000.7150845088936</v>
      </c>
      <c r="I19" s="108">
        <v>7913.5995711260048</v>
      </c>
      <c r="J19" s="108">
        <v>4024.7292188361143</v>
      </c>
      <c r="K19" s="108">
        <v>13745.288519146112</v>
      </c>
      <c r="L19" s="23">
        <v>566.60105837606989</v>
      </c>
      <c r="P19" s="71">
        <v>0.79425326933074081</v>
      </c>
    </row>
    <row r="20" spans="1:16" ht="15" x14ac:dyDescent="0.25">
      <c r="A20" s="3" t="s">
        <v>9</v>
      </c>
      <c r="B20" s="3" t="s">
        <v>1</v>
      </c>
      <c r="C20" s="47">
        <v>57599.712516671512</v>
      </c>
      <c r="D20" s="105">
        <v>57318.692787670196</v>
      </c>
      <c r="E20" s="107">
        <v>35224.752182666183</v>
      </c>
      <c r="F20" s="21">
        <v>20959.982926837223</v>
      </c>
      <c r="G20" s="108">
        <v>12728.809200847594</v>
      </c>
      <c r="H20" s="108">
        <v>2453.0644495508923</v>
      </c>
      <c r="I20" s="108">
        <v>3710.5375175746358</v>
      </c>
      <c r="J20" s="108">
        <v>1881.7835922406241</v>
      </c>
      <c r="K20" s="108">
        <v>5326.9296209114236</v>
      </c>
      <c r="L20" s="23">
        <v>152.17285567814446</v>
      </c>
      <c r="P20" s="71">
        <v>0.79425326933074081</v>
      </c>
    </row>
    <row r="21" spans="1:16" ht="15" x14ac:dyDescent="0.25">
      <c r="A21" s="3" t="s">
        <v>23</v>
      </c>
      <c r="B21" s="3" t="s">
        <v>37</v>
      </c>
      <c r="C21" s="47">
        <v>34167.43</v>
      </c>
      <c r="D21" s="105">
        <v>5364.9769999999999</v>
      </c>
      <c r="E21" s="107">
        <v>5147.8171491094026</v>
      </c>
      <c r="F21" s="21">
        <v>356</v>
      </c>
      <c r="G21" s="108">
        <v>3499.5819999999999</v>
      </c>
      <c r="H21" s="108">
        <v>1449.5465912217105</v>
      </c>
      <c r="I21" s="108">
        <v>416.83891732508658</v>
      </c>
      <c r="J21" s="108">
        <v>846.51348604026771</v>
      </c>
      <c r="K21" s="108">
        <v>980.33993810758022</v>
      </c>
      <c r="L21" s="36">
        <v>1.104353737273602E-3</v>
      </c>
      <c r="P21" s="71">
        <v>0.55217686863680093</v>
      </c>
    </row>
    <row r="22" spans="1:16" ht="15" x14ac:dyDescent="0.25">
      <c r="A22" s="3" t="s">
        <v>21</v>
      </c>
      <c r="B22" s="3" t="s">
        <v>0</v>
      </c>
      <c r="C22" s="47">
        <v>214962.38699999999</v>
      </c>
      <c r="D22" s="105">
        <v>178161.516</v>
      </c>
      <c r="E22" s="107">
        <v>119368.09987852916</v>
      </c>
      <c r="F22" s="21">
        <v>56129.743000000002</v>
      </c>
      <c r="G22" s="108">
        <v>88282.79300000002</v>
      </c>
      <c r="H22" s="108">
        <v>4672.1037160134911</v>
      </c>
      <c r="I22" s="108">
        <v>27178.262541631208</v>
      </c>
      <c r="J22" s="108">
        <v>7033.1055255455103</v>
      </c>
      <c r="K22" s="108">
        <v>5985.4157217535994</v>
      </c>
      <c r="L22" s="36">
        <v>9315.5611321811357</v>
      </c>
      <c r="P22" s="71">
        <v>0.80987273481253075</v>
      </c>
    </row>
    <row r="23" spans="1:16" ht="15" x14ac:dyDescent="0.25">
      <c r="A23" s="4" t="s">
        <v>47</v>
      </c>
      <c r="B23" s="2" t="s">
        <v>38</v>
      </c>
      <c r="C23" s="47">
        <v>23246.936000000002</v>
      </c>
      <c r="D23" s="105">
        <v>5890.2</v>
      </c>
      <c r="E23" s="107">
        <v>12718.136931063895</v>
      </c>
      <c r="F23" s="21">
        <v>2019.2</v>
      </c>
      <c r="G23" s="108">
        <v>7061.7139999999999</v>
      </c>
      <c r="H23" s="108">
        <v>1743.6548021010967</v>
      </c>
      <c r="I23" s="108">
        <v>897.60683887519883</v>
      </c>
      <c r="J23" s="108">
        <v>1253.7072925632488</v>
      </c>
      <c r="K23" s="108">
        <v>13166.336025577308</v>
      </c>
      <c r="L23" s="36">
        <v>1.5325113990732167</v>
      </c>
      <c r="P23" s="71">
        <v>6.1300455962928664E-2</v>
      </c>
    </row>
    <row r="24" spans="1:16" ht="15" x14ac:dyDescent="0.25">
      <c r="A24" s="3" t="s">
        <v>22</v>
      </c>
      <c r="B24" s="3" t="s">
        <v>39</v>
      </c>
      <c r="C24" s="47">
        <v>1185474.2749999999</v>
      </c>
      <c r="D24" s="105">
        <v>110872.54399999988</v>
      </c>
      <c r="E24" s="107">
        <v>84829.472101493782</v>
      </c>
      <c r="F24" s="21">
        <v>28320.728999999985</v>
      </c>
      <c r="G24" s="108">
        <v>43711.224999999999</v>
      </c>
      <c r="H24" s="108">
        <v>39044.342284102473</v>
      </c>
      <c r="I24" s="108">
        <v>16412.82880653955</v>
      </c>
      <c r="J24" s="108">
        <v>42986.501976711552</v>
      </c>
      <c r="K24" s="108">
        <v>8379.6330403352949</v>
      </c>
      <c r="L24" s="36">
        <v>1.3099744334383774</v>
      </c>
      <c r="P24" s="71">
        <v>0.65498721671918869</v>
      </c>
    </row>
    <row r="25" spans="1:16" x14ac:dyDescent="0.2">
      <c r="A25" s="35" t="s">
        <v>64</v>
      </c>
      <c r="C25" s="34">
        <f>SUM(C5:C24)</f>
        <v>2222074.5959999999</v>
      </c>
      <c r="D25" s="34">
        <v>920948.6889999999</v>
      </c>
      <c r="E25" s="34">
        <f t="shared" ref="E25:L25" si="0">SUM(E5:E24)</f>
        <v>652494.99799999967</v>
      </c>
      <c r="F25" s="34">
        <f t="shared" si="0"/>
        <v>268453.69099999999</v>
      </c>
      <c r="G25" s="34">
        <f t="shared" si="0"/>
        <v>299799.43300000002</v>
      </c>
      <c r="H25" s="34">
        <f t="shared" si="0"/>
        <v>90277.888939131008</v>
      </c>
      <c r="I25" s="34">
        <f t="shared" si="0"/>
        <v>80935.505083569253</v>
      </c>
      <c r="J25" s="34">
        <f t="shared" si="0"/>
        <v>94943.443993038047</v>
      </c>
      <c r="K25" s="34">
        <f t="shared" si="0"/>
        <v>84853.906367289048</v>
      </c>
      <c r="L25" s="34">
        <f t="shared" si="0"/>
        <v>13704.142202641269</v>
      </c>
    </row>
    <row r="31" spans="1:16" x14ac:dyDescent="0.2">
      <c r="F31" s="96"/>
    </row>
    <row r="32" spans="1:16" x14ac:dyDescent="0.2">
      <c r="E32" s="11"/>
      <c r="F32" s="96"/>
    </row>
    <row r="33" spans="6:6" x14ac:dyDescent="0.2">
      <c r="F33" s="96"/>
    </row>
    <row r="34" spans="6:6" x14ac:dyDescent="0.2">
      <c r="F34" s="96"/>
    </row>
    <row r="35" spans="6:6" x14ac:dyDescent="0.2">
      <c r="F35" s="96"/>
    </row>
    <row r="36" spans="6:6" x14ac:dyDescent="0.2">
      <c r="F36" s="96"/>
    </row>
    <row r="37" spans="6:6" x14ac:dyDescent="0.2">
      <c r="F37" s="96"/>
    </row>
    <row r="38" spans="6:6" x14ac:dyDescent="0.2">
      <c r="F38" s="96"/>
    </row>
    <row r="39" spans="6:6" x14ac:dyDescent="0.2">
      <c r="F39" s="96"/>
    </row>
    <row r="40" spans="6:6" x14ac:dyDescent="0.2">
      <c r="F40" s="96"/>
    </row>
    <row r="41" spans="6:6" x14ac:dyDescent="0.2">
      <c r="F41" s="96"/>
    </row>
    <row r="42" spans="6:6" x14ac:dyDescent="0.2">
      <c r="F42" s="96"/>
    </row>
    <row r="43" spans="6:6" x14ac:dyDescent="0.2">
      <c r="F43" s="96"/>
    </row>
    <row r="44" spans="6:6" x14ac:dyDescent="0.2">
      <c r="F44" s="96"/>
    </row>
    <row r="45" spans="6:6" x14ac:dyDescent="0.2">
      <c r="F45" s="96"/>
    </row>
    <row r="46" spans="6:6" x14ac:dyDescent="0.2">
      <c r="F46" s="96"/>
    </row>
    <row r="47" spans="6:6" x14ac:dyDescent="0.2">
      <c r="F47" s="96"/>
    </row>
    <row r="48" spans="6:6" x14ac:dyDescent="0.2">
      <c r="F48" s="96"/>
    </row>
    <row r="49" spans="6:6" x14ac:dyDescent="0.2">
      <c r="F49" s="96"/>
    </row>
    <row r="50" spans="6:6" x14ac:dyDescent="0.2">
      <c r="F50" s="96"/>
    </row>
  </sheetData>
  <pageMargins left="0.7" right="0.7" top="0.75" bottom="0.75" header="0.3" footer="0.3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0" zoomScaleNormal="80" workbookViewId="0">
      <selection activeCell="D5" sqref="D5"/>
    </sheetView>
  </sheetViews>
  <sheetFormatPr defaultColWidth="8.85546875" defaultRowHeight="12.75" x14ac:dyDescent="0.2"/>
  <cols>
    <col min="1" max="1" width="21.85546875" customWidth="1"/>
    <col min="2" max="2" width="9" customWidth="1"/>
    <col min="3" max="12" width="14" customWidth="1"/>
    <col min="13" max="13" width="21.42578125" customWidth="1"/>
    <col min="14" max="14" width="14" customWidth="1"/>
    <col min="15" max="15" width="12.85546875" customWidth="1"/>
  </cols>
  <sheetData>
    <row r="1" spans="1:15" ht="30" x14ac:dyDescent="0.25">
      <c r="A1" s="5"/>
      <c r="B1" s="5"/>
      <c r="C1" s="49" t="s">
        <v>51</v>
      </c>
      <c r="D1" s="51" t="s">
        <v>52</v>
      </c>
      <c r="E1" s="51" t="s">
        <v>53</v>
      </c>
      <c r="F1" s="49" t="s">
        <v>54</v>
      </c>
      <c r="G1" s="49" t="s">
        <v>55</v>
      </c>
      <c r="H1" s="51" t="s">
        <v>56</v>
      </c>
      <c r="I1" s="51" t="s">
        <v>57</v>
      </c>
      <c r="J1" s="51" t="s">
        <v>58</v>
      </c>
      <c r="K1" s="49" t="s">
        <v>59</v>
      </c>
      <c r="L1" s="32" t="s">
        <v>63</v>
      </c>
      <c r="N1" s="32" t="s">
        <v>63</v>
      </c>
      <c r="O1" s="32" t="s">
        <v>108</v>
      </c>
    </row>
    <row r="2" spans="1:15" ht="15" x14ac:dyDescent="0.2">
      <c r="A2" s="5"/>
      <c r="B2" s="5"/>
      <c r="C2" s="50" t="s">
        <v>60</v>
      </c>
      <c r="D2" s="50" t="s">
        <v>60</v>
      </c>
      <c r="E2" s="50" t="s">
        <v>60</v>
      </c>
      <c r="F2" s="50" t="s">
        <v>60</v>
      </c>
      <c r="G2" s="50" t="s">
        <v>60</v>
      </c>
      <c r="H2" s="50" t="s">
        <v>60</v>
      </c>
      <c r="I2" s="50" t="s">
        <v>60</v>
      </c>
      <c r="J2" s="50" t="s">
        <v>60</v>
      </c>
      <c r="K2" s="48" t="s">
        <v>61</v>
      </c>
      <c r="L2" s="50" t="s">
        <v>61</v>
      </c>
      <c r="N2" s="77" t="s">
        <v>61</v>
      </c>
      <c r="O2" s="115" t="s">
        <v>109</v>
      </c>
    </row>
    <row r="3" spans="1:15" ht="15" x14ac:dyDescent="0.25">
      <c r="A3" s="5"/>
      <c r="B3" s="5"/>
      <c r="C3" s="33" t="s">
        <v>62</v>
      </c>
      <c r="D3" s="33" t="s">
        <v>62</v>
      </c>
      <c r="E3" s="33" t="s">
        <v>62</v>
      </c>
      <c r="F3" s="33" t="s">
        <v>62</v>
      </c>
      <c r="G3" s="33" t="s">
        <v>62</v>
      </c>
      <c r="H3" s="33" t="s">
        <v>62</v>
      </c>
      <c r="I3" s="33" t="s">
        <v>62</v>
      </c>
      <c r="J3" s="33" t="s">
        <v>62</v>
      </c>
      <c r="K3" s="33" t="s">
        <v>62</v>
      </c>
      <c r="L3" s="33" t="s">
        <v>62</v>
      </c>
      <c r="N3" s="33" t="s">
        <v>62</v>
      </c>
    </row>
    <row r="4" spans="1:15" x14ac:dyDescent="0.2">
      <c r="A4" s="5"/>
      <c r="B4" s="5"/>
      <c r="C4" s="80" t="s">
        <v>71</v>
      </c>
      <c r="D4" s="80" t="s">
        <v>121</v>
      </c>
      <c r="E4" s="118" t="s">
        <v>113</v>
      </c>
      <c r="F4" s="80" t="s">
        <v>114</v>
      </c>
      <c r="G4" s="80" t="s">
        <v>120</v>
      </c>
      <c r="H4" s="80" t="s">
        <v>115</v>
      </c>
      <c r="I4" s="80" t="s">
        <v>116</v>
      </c>
      <c r="J4" s="80" t="s">
        <v>117</v>
      </c>
      <c r="K4" s="80" t="s">
        <v>118</v>
      </c>
      <c r="L4" s="80" t="s">
        <v>119</v>
      </c>
      <c r="M4" s="117" t="s">
        <v>110</v>
      </c>
      <c r="N4" s="80" t="s">
        <v>107</v>
      </c>
    </row>
    <row r="5" spans="1:15" ht="15" x14ac:dyDescent="0.25">
      <c r="A5" s="3" t="s">
        <v>16</v>
      </c>
      <c r="B5" s="3" t="s">
        <v>32</v>
      </c>
      <c r="C5" s="82">
        <v>108254.66362594206</v>
      </c>
      <c r="D5" s="82">
        <v>98153.323617569447</v>
      </c>
      <c r="E5" s="82">
        <v>78304.00132269325</v>
      </c>
      <c r="F5" s="82">
        <v>27036.565860908162</v>
      </c>
      <c r="G5" s="82">
        <v>217212.93758331062</v>
      </c>
      <c r="H5" s="82">
        <v>505570.28889745241</v>
      </c>
      <c r="I5" s="82">
        <v>344480.22716976266</v>
      </c>
      <c r="J5" s="82">
        <v>371492.96456902876</v>
      </c>
      <c r="K5" s="82">
        <v>823263.74991614197</v>
      </c>
      <c r="L5">
        <v>155250</v>
      </c>
      <c r="N5" s="82">
        <v>115000</v>
      </c>
      <c r="O5" s="116">
        <v>1.35</v>
      </c>
    </row>
    <row r="6" spans="1:15" ht="15" x14ac:dyDescent="0.25">
      <c r="A6" s="3" t="s">
        <v>11</v>
      </c>
      <c r="B6" s="3" t="s">
        <v>3</v>
      </c>
      <c r="C6" s="82">
        <v>104752.06029935191</v>
      </c>
      <c r="D6" s="82">
        <v>105092.09539060564</v>
      </c>
      <c r="E6" s="82">
        <v>98230</v>
      </c>
      <c r="F6" s="82">
        <v>33916.553683794089</v>
      </c>
      <c r="G6" s="82">
        <v>198100</v>
      </c>
      <c r="H6" s="82">
        <v>470286.41100583097</v>
      </c>
      <c r="I6" s="82">
        <v>211706.76081147301</v>
      </c>
      <c r="J6" s="82">
        <v>391780.80931262602</v>
      </c>
      <c r="K6" s="82">
        <v>636170.92085604114</v>
      </c>
      <c r="L6">
        <v>128000</v>
      </c>
      <c r="M6" s="7" t="s">
        <v>111</v>
      </c>
      <c r="N6" s="82">
        <v>115000</v>
      </c>
      <c r="O6" s="116">
        <v>1.35</v>
      </c>
    </row>
    <row r="7" spans="1:15" ht="15" x14ac:dyDescent="0.25">
      <c r="A7" s="3" t="s">
        <v>10</v>
      </c>
      <c r="B7" s="3" t="s">
        <v>2</v>
      </c>
      <c r="C7" s="82">
        <v>85722.094453705809</v>
      </c>
      <c r="D7" s="82">
        <v>86000.356476683955</v>
      </c>
      <c r="E7" s="82">
        <v>85417.745366073446</v>
      </c>
      <c r="F7" s="82">
        <v>29492.777626560965</v>
      </c>
      <c r="G7" s="82">
        <v>172261.58359990991</v>
      </c>
      <c r="H7" s="82">
        <v>407584.33960801997</v>
      </c>
      <c r="I7" s="82">
        <v>206896.67557558001</v>
      </c>
      <c r="J7" s="82">
        <v>353340.5950529399</v>
      </c>
      <c r="K7" s="82">
        <v>635889.5923225953</v>
      </c>
      <c r="L7">
        <v>128000</v>
      </c>
      <c r="M7" s="7" t="s">
        <v>111</v>
      </c>
      <c r="N7" s="82">
        <v>115000</v>
      </c>
      <c r="O7" s="116">
        <v>1.35</v>
      </c>
    </row>
    <row r="8" spans="1:15" ht="15" x14ac:dyDescent="0.25">
      <c r="A8" s="3" t="s">
        <v>12</v>
      </c>
      <c r="B8" s="3" t="s">
        <v>28</v>
      </c>
      <c r="C8" s="82">
        <v>99086.280264123256</v>
      </c>
      <c r="D8" s="82">
        <v>99407.923697725593</v>
      </c>
      <c r="E8" s="82">
        <v>85856.427844109028</v>
      </c>
      <c r="F8" s="82">
        <v>29644.2445696174</v>
      </c>
      <c r="G8" s="82">
        <v>173146.2725839153</v>
      </c>
      <c r="H8" s="82">
        <v>432686.28026412299</v>
      </c>
      <c r="I8" s="82">
        <v>235388.187820983</v>
      </c>
      <c r="J8" s="82">
        <v>408426.85253118118</v>
      </c>
      <c r="K8" s="82">
        <v>735025.60528246511</v>
      </c>
      <c r="L8">
        <v>128000</v>
      </c>
      <c r="M8" s="7" t="s">
        <v>111</v>
      </c>
      <c r="N8" s="82">
        <v>115000</v>
      </c>
      <c r="O8" s="116">
        <v>1.35</v>
      </c>
    </row>
    <row r="9" spans="1:15" ht="15" x14ac:dyDescent="0.25">
      <c r="A9" s="3" t="s">
        <v>13</v>
      </c>
      <c r="B9" s="3" t="s">
        <v>29</v>
      </c>
      <c r="C9" s="82">
        <v>107934.30656934307</v>
      </c>
      <c r="D9" s="82">
        <v>108284.67153284671</v>
      </c>
      <c r="E9" s="82">
        <v>94003.388150484345</v>
      </c>
      <c r="F9" s="82">
        <v>32457.202083522701</v>
      </c>
      <c r="G9" s="82">
        <v>189576.21085830141</v>
      </c>
      <c r="H9" s="82">
        <v>465788.321167883</v>
      </c>
      <c r="I9" s="82">
        <v>250872.26277371999</v>
      </c>
      <c r="J9" s="82">
        <v>414897.81021897797</v>
      </c>
      <c r="K9" s="82">
        <v>800660.58394160587</v>
      </c>
      <c r="L9">
        <v>155250</v>
      </c>
      <c r="N9" s="82">
        <v>115000</v>
      </c>
      <c r="O9" s="116">
        <v>1.35</v>
      </c>
    </row>
    <row r="10" spans="1:15" ht="15" x14ac:dyDescent="0.25">
      <c r="A10" s="3" t="s">
        <v>15</v>
      </c>
      <c r="B10" s="3" t="s">
        <v>30</v>
      </c>
      <c r="C10" s="82">
        <v>103509</v>
      </c>
      <c r="D10" s="82">
        <v>103845</v>
      </c>
      <c r="E10" s="82">
        <v>98703.557558008572</v>
      </c>
      <c r="F10" s="82">
        <v>34080.062187698844</v>
      </c>
      <c r="G10" s="82">
        <v>199055.02140121648</v>
      </c>
      <c r="H10" s="82">
        <v>464231</v>
      </c>
      <c r="I10" s="82">
        <v>251126.5</v>
      </c>
      <c r="J10" s="82">
        <v>426657</v>
      </c>
      <c r="K10" s="82">
        <v>767833.5</v>
      </c>
      <c r="L10">
        <v>155250</v>
      </c>
      <c r="N10" s="82">
        <v>115000</v>
      </c>
      <c r="O10" s="116">
        <v>1.35</v>
      </c>
    </row>
    <row r="11" spans="1:15" ht="15" x14ac:dyDescent="0.25">
      <c r="A11" s="3" t="s">
        <v>17</v>
      </c>
      <c r="B11" s="3" t="s">
        <v>33</v>
      </c>
      <c r="C11" s="82">
        <v>108254.66362594206</v>
      </c>
      <c r="D11" s="82">
        <v>98153.323617569447</v>
      </c>
      <c r="E11" s="82">
        <v>78304.00132269325</v>
      </c>
      <c r="F11" s="82">
        <v>27036.565860908162</v>
      </c>
      <c r="G11" s="82">
        <v>186427.81768866861</v>
      </c>
      <c r="H11" s="82">
        <v>433916.90520842897</v>
      </c>
      <c r="I11" s="82">
        <v>295657.78955281718</v>
      </c>
      <c r="J11" s="82">
        <v>371492.96456902876</v>
      </c>
      <c r="K11" s="82">
        <v>697743.19854328188</v>
      </c>
      <c r="L11">
        <v>155250</v>
      </c>
      <c r="N11" s="82">
        <v>115000</v>
      </c>
      <c r="O11" s="116">
        <v>1.35</v>
      </c>
    </row>
    <row r="12" spans="1:15" ht="15" x14ac:dyDescent="0.25">
      <c r="A12" s="3" t="s">
        <v>40</v>
      </c>
      <c r="B12" s="2" t="s">
        <v>41</v>
      </c>
      <c r="C12" s="82">
        <v>117275.88559477057</v>
      </c>
      <c r="D12" s="82">
        <v>106332.7672523669</v>
      </c>
      <c r="E12" s="82">
        <v>84829.33476625102</v>
      </c>
      <c r="F12" s="82">
        <v>29289.613015983843</v>
      </c>
      <c r="G12" s="82">
        <v>220769.78410500233</v>
      </c>
      <c r="H12" s="82">
        <v>536000</v>
      </c>
      <c r="I12" s="82">
        <v>344500</v>
      </c>
      <c r="J12" s="82">
        <v>498000</v>
      </c>
      <c r="K12" s="82">
        <v>669668.34036167664</v>
      </c>
      <c r="L12">
        <v>155250</v>
      </c>
      <c r="N12" s="82">
        <v>115000</v>
      </c>
      <c r="O12" s="116">
        <v>1.35</v>
      </c>
    </row>
    <row r="13" spans="1:15" ht="15" x14ac:dyDescent="0.25">
      <c r="A13" s="3" t="s">
        <v>19</v>
      </c>
      <c r="B13" s="2" t="s">
        <v>35</v>
      </c>
      <c r="C13" s="82">
        <v>115780</v>
      </c>
      <c r="D13" s="82">
        <v>118230</v>
      </c>
      <c r="E13" s="82">
        <v>95780</v>
      </c>
      <c r="F13" s="82">
        <v>33070.625184096483</v>
      </c>
      <c r="G13" s="82">
        <v>239890</v>
      </c>
      <c r="H13" s="82">
        <v>518319</v>
      </c>
      <c r="I13" s="82">
        <v>309455</v>
      </c>
      <c r="J13" s="82">
        <v>485749</v>
      </c>
      <c r="K13" s="82">
        <v>772917</v>
      </c>
      <c r="L13">
        <v>155250</v>
      </c>
      <c r="N13" s="82">
        <v>115000</v>
      </c>
      <c r="O13" s="116">
        <v>1.35</v>
      </c>
    </row>
    <row r="14" spans="1:15" ht="15" x14ac:dyDescent="0.25">
      <c r="A14" s="3" t="s">
        <v>6</v>
      </c>
      <c r="B14" s="2" t="s">
        <v>25</v>
      </c>
      <c r="C14" s="82">
        <v>127800.64455840383</v>
      </c>
      <c r="D14" s="82">
        <v>115875.45149296393</v>
      </c>
      <c r="E14" s="82">
        <v>92442.223783735084</v>
      </c>
      <c r="F14" s="82">
        <v>31918.168030238805</v>
      </c>
      <c r="G14" s="82">
        <v>211006.85365235887</v>
      </c>
      <c r="H14" s="82">
        <v>491125.4235003824</v>
      </c>
      <c r="I14" s="82">
        <v>334637.93496491236</v>
      </c>
      <c r="J14" s="82">
        <v>438568.08317177009</v>
      </c>
      <c r="K14" s="82">
        <v>581117.0736821969</v>
      </c>
      <c r="L14">
        <v>155250</v>
      </c>
      <c r="N14" s="82">
        <v>115000</v>
      </c>
      <c r="O14" s="116">
        <v>1.35</v>
      </c>
    </row>
    <row r="15" spans="1:15" ht="15" x14ac:dyDescent="0.25">
      <c r="A15" s="3" t="s">
        <v>14</v>
      </c>
      <c r="B15" s="3" t="s">
        <v>31</v>
      </c>
      <c r="C15" s="82">
        <v>108254.66362594206</v>
      </c>
      <c r="D15" s="82">
        <v>98153.323617569447</v>
      </c>
      <c r="E15" s="82">
        <v>78304.00132269325</v>
      </c>
      <c r="F15" s="82">
        <v>27036.565860908162</v>
      </c>
      <c r="G15" s="82">
        <v>186427.81768866861</v>
      </c>
      <c r="H15" s="82">
        <v>433916.90520842897</v>
      </c>
      <c r="I15" s="82">
        <v>295657.78955281718</v>
      </c>
      <c r="J15" s="82">
        <v>371492.96456902876</v>
      </c>
      <c r="K15" s="82">
        <v>577563.6413144056</v>
      </c>
      <c r="L15">
        <v>155250</v>
      </c>
      <c r="N15" s="82">
        <v>115000</v>
      </c>
      <c r="O15" s="116">
        <v>1.35</v>
      </c>
    </row>
    <row r="16" spans="1:15" ht="15" x14ac:dyDescent="0.25">
      <c r="A16" s="3" t="s">
        <v>20</v>
      </c>
      <c r="B16" s="3" t="s">
        <v>36</v>
      </c>
      <c r="C16" s="82">
        <v>87790</v>
      </c>
      <c r="D16" s="82">
        <v>100405</v>
      </c>
      <c r="E16" s="82">
        <v>88660</v>
      </c>
      <c r="F16" s="82">
        <v>30612.253380893653</v>
      </c>
      <c r="G16" s="82">
        <v>186427.81768866861</v>
      </c>
      <c r="H16" s="82">
        <v>378629</v>
      </c>
      <c r="I16" s="82">
        <v>215401</v>
      </c>
      <c r="J16" s="82">
        <v>396192</v>
      </c>
      <c r="K16" s="82">
        <v>638602</v>
      </c>
      <c r="L16">
        <v>155250</v>
      </c>
      <c r="N16" s="82">
        <v>115000</v>
      </c>
      <c r="O16" s="116">
        <v>1.35</v>
      </c>
    </row>
    <row r="17" spans="1:15" ht="15" x14ac:dyDescent="0.25">
      <c r="A17" s="3" t="s">
        <v>18</v>
      </c>
      <c r="B17" s="3" t="s">
        <v>34</v>
      </c>
      <c r="C17" s="82">
        <v>102629</v>
      </c>
      <c r="D17" s="82">
        <v>100518</v>
      </c>
      <c r="E17" s="82">
        <v>93366.646021572436</v>
      </c>
      <c r="F17" s="82">
        <v>32237.349710541192</v>
      </c>
      <c r="G17" s="82">
        <v>237310</v>
      </c>
      <c r="H17" s="82">
        <v>605960</v>
      </c>
      <c r="I17" s="82">
        <v>510498</v>
      </c>
      <c r="J17" s="82">
        <v>1266862</v>
      </c>
      <c r="K17" s="82">
        <v>876937</v>
      </c>
      <c r="L17">
        <v>155250</v>
      </c>
      <c r="N17" s="82">
        <v>115000</v>
      </c>
      <c r="O17" s="116">
        <v>1.35</v>
      </c>
    </row>
    <row r="18" spans="1:15" ht="15" x14ac:dyDescent="0.25">
      <c r="A18" s="3" t="s">
        <v>7</v>
      </c>
      <c r="B18" s="3" t="s">
        <v>26</v>
      </c>
      <c r="C18" s="82">
        <v>194886.79245283018</v>
      </c>
      <c r="D18" s="82">
        <v>153501.88679245283</v>
      </c>
      <c r="E18" s="82">
        <v>115000</v>
      </c>
      <c r="F18" s="82">
        <v>39706.847944989517</v>
      </c>
      <c r="G18" s="82">
        <v>275000</v>
      </c>
      <c r="H18" s="82">
        <v>526350</v>
      </c>
      <c r="I18" s="82">
        <v>471806.60377358488</v>
      </c>
      <c r="J18" s="82">
        <v>295256.60377358488</v>
      </c>
      <c r="K18" s="82">
        <v>623256.53641601279</v>
      </c>
      <c r="L18">
        <v>170000</v>
      </c>
      <c r="M18" s="7" t="s">
        <v>111</v>
      </c>
      <c r="N18" s="82">
        <v>115000</v>
      </c>
      <c r="O18" s="116">
        <v>1.35</v>
      </c>
    </row>
    <row r="19" spans="1:15" ht="15" x14ac:dyDescent="0.25">
      <c r="A19" s="3" t="s">
        <v>8</v>
      </c>
      <c r="B19" s="3" t="s">
        <v>27</v>
      </c>
      <c r="C19" s="82">
        <v>174141.81818181818</v>
      </c>
      <c r="D19" s="82">
        <v>137162.18181818182</v>
      </c>
      <c r="E19" s="82">
        <v>110000</v>
      </c>
      <c r="F19" s="82">
        <v>37980.463251729096</v>
      </c>
      <c r="G19" s="82">
        <v>255000</v>
      </c>
      <c r="H19" s="82">
        <v>535216</v>
      </c>
      <c r="I19" s="82">
        <v>421584.54545454547</v>
      </c>
      <c r="J19" s="82">
        <v>263827.63636363635</v>
      </c>
      <c r="K19" s="82">
        <v>631074</v>
      </c>
      <c r="L19">
        <v>151000</v>
      </c>
      <c r="M19" s="7" t="s">
        <v>111</v>
      </c>
      <c r="N19" s="82">
        <v>115000</v>
      </c>
      <c r="O19" s="116">
        <v>1.35</v>
      </c>
    </row>
    <row r="20" spans="1:15" ht="15" x14ac:dyDescent="0.25">
      <c r="A20" s="3" t="s">
        <v>9</v>
      </c>
      <c r="B20" s="3" t="s">
        <v>1</v>
      </c>
      <c r="C20" s="82">
        <v>195164.70588235295</v>
      </c>
      <c r="D20" s="82">
        <v>153720.78431372551</v>
      </c>
      <c r="E20" s="82">
        <v>125000</v>
      </c>
      <c r="F20" s="82">
        <v>43159.617331510344</v>
      </c>
      <c r="G20" s="82">
        <v>265000</v>
      </c>
      <c r="H20" s="82">
        <v>527100.58823529421</v>
      </c>
      <c r="I20" s="82">
        <v>472479.4117647059</v>
      </c>
      <c r="J20" s="82">
        <v>295677.64705882355</v>
      </c>
      <c r="K20" s="82">
        <v>707259.01960784325</v>
      </c>
      <c r="L20">
        <v>128000</v>
      </c>
      <c r="M20" s="7" t="s">
        <v>111</v>
      </c>
      <c r="N20" s="82">
        <v>115000</v>
      </c>
      <c r="O20" s="116">
        <v>1.35</v>
      </c>
    </row>
    <row r="21" spans="1:15" ht="15" x14ac:dyDescent="0.25">
      <c r="A21" s="3" t="s">
        <v>23</v>
      </c>
      <c r="B21" s="3" t="s">
        <v>37</v>
      </c>
      <c r="C21" s="82">
        <v>108254.66362594206</v>
      </c>
      <c r="D21" s="82">
        <v>98153.323617569447</v>
      </c>
      <c r="E21" s="82">
        <v>78304.00132269325</v>
      </c>
      <c r="F21" s="82">
        <v>27036.565860908162</v>
      </c>
      <c r="G21" s="82">
        <v>199976.54110577932</v>
      </c>
      <c r="H21" s="82">
        <v>465452.00660888373</v>
      </c>
      <c r="I21" s="82">
        <v>317144.84908303735</v>
      </c>
      <c r="J21" s="82">
        <v>371492.96456902876</v>
      </c>
      <c r="K21" s="82">
        <v>669497.41748154454</v>
      </c>
      <c r="L21">
        <v>155250</v>
      </c>
      <c r="N21" s="82">
        <v>115000</v>
      </c>
      <c r="O21" s="116">
        <v>1.35</v>
      </c>
    </row>
    <row r="22" spans="1:15" ht="15" x14ac:dyDescent="0.25">
      <c r="A22" s="3" t="s">
        <v>21</v>
      </c>
      <c r="B22" s="3" t="s">
        <v>0</v>
      </c>
      <c r="C22" s="82">
        <v>101613.16972445454</v>
      </c>
      <c r="D22" s="82">
        <v>92131.553484235425</v>
      </c>
      <c r="E22" s="82">
        <v>73500</v>
      </c>
      <c r="F22" s="82">
        <v>25377.854990928081</v>
      </c>
      <c r="G22" s="82">
        <v>168120.27892529455</v>
      </c>
      <c r="H22" s="82">
        <v>663000</v>
      </c>
      <c r="I22" s="82">
        <v>301000</v>
      </c>
      <c r="J22" s="82">
        <v>455000</v>
      </c>
      <c r="K22" s="82">
        <v>692208.58659505274</v>
      </c>
      <c r="L22">
        <v>155250</v>
      </c>
      <c r="N22" s="82">
        <v>115000</v>
      </c>
      <c r="O22" s="116">
        <v>1.35</v>
      </c>
    </row>
    <row r="23" spans="1:15" ht="15" x14ac:dyDescent="0.25">
      <c r="A23" s="4" t="s">
        <v>47</v>
      </c>
      <c r="B23" s="2" t="s">
        <v>38</v>
      </c>
      <c r="C23" s="82">
        <v>121786.49657918484</v>
      </c>
      <c r="D23" s="82">
        <v>110422.48906976564</v>
      </c>
      <c r="E23" s="82">
        <v>88092.001488029913</v>
      </c>
      <c r="F23" s="82">
        <v>30416.136593521685</v>
      </c>
      <c r="G23" s="82">
        <v>226027.37563016958</v>
      </c>
      <c r="H23" s="82">
        <v>526086.18467879831</v>
      </c>
      <c r="I23" s="82">
        <v>358459.13493897044</v>
      </c>
      <c r="J23" s="82">
        <v>417929.58514015743</v>
      </c>
      <c r="K23" s="82">
        <v>533781.62128067028</v>
      </c>
      <c r="L23">
        <v>155250</v>
      </c>
      <c r="N23" s="82">
        <v>115000</v>
      </c>
      <c r="O23" s="116">
        <v>1.35</v>
      </c>
    </row>
    <row r="24" spans="1:15" ht="15" x14ac:dyDescent="0.25">
      <c r="A24" s="3" t="s">
        <v>22</v>
      </c>
      <c r="B24" s="3" t="s">
        <v>39</v>
      </c>
      <c r="C24" s="82">
        <v>86060.133542140058</v>
      </c>
      <c r="D24" s="82">
        <v>78029.785093791215</v>
      </c>
      <c r="E24" s="82">
        <v>62250</v>
      </c>
      <c r="F24" s="82">
        <v>21493.489431092148</v>
      </c>
      <c r="G24" s="82">
        <v>203770.51072891714</v>
      </c>
      <c r="H24" s="82">
        <v>474282.59625873942</v>
      </c>
      <c r="I24" s="82">
        <v>323161.74444937531</v>
      </c>
      <c r="J24" s="82">
        <v>295328.93152064335</v>
      </c>
      <c r="K24" s="82">
        <v>660011.98751377454</v>
      </c>
      <c r="L24">
        <v>155250</v>
      </c>
      <c r="N24" s="82">
        <v>115000</v>
      </c>
      <c r="O24" s="116">
        <v>1.35</v>
      </c>
    </row>
    <row r="25" spans="1:15" ht="15" x14ac:dyDescent="0.25">
      <c r="A25" s="35"/>
      <c r="C25" s="34"/>
      <c r="D25" s="34"/>
      <c r="E25" s="34"/>
      <c r="F25" s="34"/>
      <c r="G25" s="74"/>
      <c r="H25" s="74"/>
      <c r="I25" s="74"/>
      <c r="J25" s="74"/>
      <c r="K25" s="79"/>
      <c r="L25" s="34"/>
    </row>
    <row r="28" spans="1:15" x14ac:dyDescent="0.2">
      <c r="A28" s="7" t="s">
        <v>112</v>
      </c>
    </row>
    <row r="32" spans="1:15" x14ac:dyDescent="0.2">
      <c r="C32">
        <v>108254.66362594206</v>
      </c>
      <c r="D32">
        <v>98153.323617569447</v>
      </c>
      <c r="E32">
        <v>78304.00132269325</v>
      </c>
      <c r="F32">
        <v>27036.565860908162</v>
      </c>
      <c r="G32">
        <v>217212.93758331062</v>
      </c>
      <c r="H32">
        <v>505570.28889745241</v>
      </c>
      <c r="I32">
        <v>344480.22716976266</v>
      </c>
      <c r="J32">
        <v>371492.96456902876</v>
      </c>
      <c r="K32">
        <v>823263.74991614197</v>
      </c>
      <c r="L32">
        <v>155250</v>
      </c>
    </row>
    <row r="33" spans="3:12" x14ac:dyDescent="0.2">
      <c r="C33">
        <v>104752.06029935191</v>
      </c>
      <c r="D33">
        <v>105092.09539060564</v>
      </c>
      <c r="E33">
        <v>98230</v>
      </c>
      <c r="F33">
        <v>33916.553683794089</v>
      </c>
      <c r="G33">
        <v>198100</v>
      </c>
      <c r="H33">
        <v>510286.41100583057</v>
      </c>
      <c r="I33">
        <v>301706.76081147278</v>
      </c>
      <c r="J33">
        <v>431780.80931262585</v>
      </c>
      <c r="K33">
        <v>636170.92085604114</v>
      </c>
      <c r="L33">
        <v>128000</v>
      </c>
    </row>
    <row r="34" spans="3:12" x14ac:dyDescent="0.2">
      <c r="C34">
        <v>85722.094453705809</v>
      </c>
      <c r="D34">
        <v>86000.356476683955</v>
      </c>
      <c r="E34">
        <v>85417.745366073446</v>
      </c>
      <c r="F34">
        <v>29492.777626560965</v>
      </c>
      <c r="G34">
        <v>172261.58359990991</v>
      </c>
      <c r="H34">
        <v>417584.33960801986</v>
      </c>
      <c r="I34">
        <v>246896.67557558013</v>
      </c>
      <c r="J34">
        <v>353340.5950529399</v>
      </c>
      <c r="K34">
        <v>635889.5923225953</v>
      </c>
      <c r="L34">
        <v>128000</v>
      </c>
    </row>
    <row r="35" spans="3:12" x14ac:dyDescent="0.2">
      <c r="C35">
        <v>99086.280264123256</v>
      </c>
      <c r="D35">
        <v>99407.923697725593</v>
      </c>
      <c r="E35">
        <v>85856.427844109028</v>
      </c>
      <c r="F35">
        <v>29644.2445696174</v>
      </c>
      <c r="G35">
        <v>173146.2725839153</v>
      </c>
      <c r="H35">
        <v>482686.28026412323</v>
      </c>
      <c r="I35">
        <v>285388.18782098312</v>
      </c>
      <c r="J35">
        <v>408426.85253118118</v>
      </c>
      <c r="K35">
        <v>735025.60528246511</v>
      </c>
      <c r="L35">
        <v>128000</v>
      </c>
    </row>
    <row r="36" spans="3:12" x14ac:dyDescent="0.2">
      <c r="C36">
        <v>107934.30656934307</v>
      </c>
      <c r="D36">
        <v>108284.67153284671</v>
      </c>
      <c r="E36">
        <v>94003.388150484345</v>
      </c>
      <c r="F36">
        <v>32457.202083522701</v>
      </c>
      <c r="G36">
        <v>189576.21085830141</v>
      </c>
      <c r="H36">
        <v>525788.32116788323</v>
      </c>
      <c r="I36">
        <v>310872.26277372264</v>
      </c>
      <c r="J36">
        <v>444897.81021897809</v>
      </c>
      <c r="K36">
        <v>800660.58394160587</v>
      </c>
      <c r="L36">
        <v>155250</v>
      </c>
    </row>
    <row r="37" spans="3:12" x14ac:dyDescent="0.2">
      <c r="C37">
        <v>103509</v>
      </c>
      <c r="D37">
        <v>103845</v>
      </c>
      <c r="E37">
        <v>98703.557558008572</v>
      </c>
      <c r="F37">
        <v>34080.062187698844</v>
      </c>
      <c r="G37">
        <v>199055.02140121648</v>
      </c>
      <c r="H37">
        <v>504231</v>
      </c>
      <c r="I37">
        <v>298126.5</v>
      </c>
      <c r="J37">
        <v>426657</v>
      </c>
      <c r="K37">
        <v>767833.5</v>
      </c>
      <c r="L37">
        <v>155250</v>
      </c>
    </row>
    <row r="38" spans="3:12" x14ac:dyDescent="0.2">
      <c r="C38">
        <v>108254.66362594206</v>
      </c>
      <c r="D38">
        <v>98153.323617569447</v>
      </c>
      <c r="E38">
        <v>78304.00132269325</v>
      </c>
      <c r="F38">
        <v>27036.565860908162</v>
      </c>
      <c r="G38">
        <v>186427.81768866861</v>
      </c>
      <c r="H38">
        <v>433916.90520842897</v>
      </c>
      <c r="I38">
        <v>295657.78955281718</v>
      </c>
      <c r="J38">
        <v>371492.96456902876</v>
      </c>
      <c r="K38">
        <v>697743.19854328188</v>
      </c>
      <c r="L38">
        <v>155250</v>
      </c>
    </row>
    <row r="39" spans="3:12" x14ac:dyDescent="0.2">
      <c r="C39">
        <v>117275.88559477057</v>
      </c>
      <c r="D39">
        <v>106332.7672523669</v>
      </c>
      <c r="E39">
        <v>84829.33476625102</v>
      </c>
      <c r="F39">
        <v>29289.613015983843</v>
      </c>
      <c r="G39">
        <v>220769.78410500233</v>
      </c>
      <c r="H39">
        <v>536000</v>
      </c>
      <c r="I39">
        <v>344500</v>
      </c>
      <c r="J39">
        <v>498000</v>
      </c>
      <c r="K39">
        <v>669668.34036167664</v>
      </c>
      <c r="L39">
        <v>155250</v>
      </c>
    </row>
    <row r="40" spans="3:12" x14ac:dyDescent="0.2">
      <c r="C40">
        <v>115780</v>
      </c>
      <c r="D40">
        <v>118230</v>
      </c>
      <c r="E40">
        <v>95780</v>
      </c>
      <c r="F40">
        <v>33070.625184096483</v>
      </c>
      <c r="G40">
        <v>239890</v>
      </c>
      <c r="H40">
        <v>476320</v>
      </c>
      <c r="I40">
        <v>259089.99999999997</v>
      </c>
      <c r="J40">
        <v>426790</v>
      </c>
      <c r="K40">
        <v>688374.66041424812</v>
      </c>
      <c r="L40">
        <v>155250</v>
      </c>
    </row>
    <row r="41" spans="3:12" x14ac:dyDescent="0.2">
      <c r="C41">
        <v>127800.64455840383</v>
      </c>
      <c r="D41">
        <v>115875.45149296393</v>
      </c>
      <c r="E41">
        <v>92442.223783735084</v>
      </c>
      <c r="F41">
        <v>31918.168030238805</v>
      </c>
      <c r="G41">
        <v>211006.85365235887</v>
      </c>
      <c r="H41">
        <v>491125.4235003824</v>
      </c>
      <c r="I41">
        <v>334637.93496491236</v>
      </c>
      <c r="J41">
        <v>438568.08317177009</v>
      </c>
      <c r="K41">
        <v>581117.0736821969</v>
      </c>
      <c r="L41">
        <v>155250</v>
      </c>
    </row>
    <row r="42" spans="3:12" x14ac:dyDescent="0.2">
      <c r="C42">
        <v>108254.66362594206</v>
      </c>
      <c r="D42">
        <v>98153.323617569447</v>
      </c>
      <c r="E42">
        <v>78304.00132269325</v>
      </c>
      <c r="F42">
        <v>27036.565860908162</v>
      </c>
      <c r="G42">
        <v>186427.81768866861</v>
      </c>
      <c r="H42">
        <v>433916.90520842897</v>
      </c>
      <c r="I42">
        <v>295657.78955281718</v>
      </c>
      <c r="J42">
        <v>371492.96456902876</v>
      </c>
      <c r="K42">
        <v>577563.6413144056</v>
      </c>
      <c r="L42">
        <v>155250</v>
      </c>
    </row>
    <row r="43" spans="3:12" x14ac:dyDescent="0.2">
      <c r="C43">
        <v>87790</v>
      </c>
      <c r="D43">
        <v>91940</v>
      </c>
      <c r="E43">
        <v>88660</v>
      </c>
      <c r="F43">
        <v>30612.253380893653</v>
      </c>
      <c r="G43">
        <v>186427.81768866861</v>
      </c>
      <c r="H43">
        <v>335000</v>
      </c>
      <c r="I43">
        <v>176030</v>
      </c>
      <c r="J43">
        <v>324750</v>
      </c>
      <c r="K43">
        <v>594218.47113797872</v>
      </c>
      <c r="L43">
        <v>155250</v>
      </c>
    </row>
    <row r="44" spans="3:12" x14ac:dyDescent="0.2">
      <c r="C44">
        <v>89700</v>
      </c>
      <c r="D44">
        <v>87360</v>
      </c>
      <c r="E44">
        <v>93366.646021572436</v>
      </c>
      <c r="F44">
        <v>32237.349710541192</v>
      </c>
      <c r="G44">
        <v>237310</v>
      </c>
      <c r="H44">
        <v>605960</v>
      </c>
      <c r="I44">
        <v>500000</v>
      </c>
      <c r="J44">
        <v>697680</v>
      </c>
      <c r="K44">
        <v>741612.93051415868</v>
      </c>
      <c r="L44">
        <v>155250</v>
      </c>
    </row>
    <row r="45" spans="3:12" x14ac:dyDescent="0.2">
      <c r="C45">
        <v>194886.79245283018</v>
      </c>
      <c r="D45">
        <v>153501.88679245283</v>
      </c>
      <c r="E45">
        <v>115000</v>
      </c>
      <c r="F45">
        <v>39706.847944989517</v>
      </c>
      <c r="G45">
        <v>275000</v>
      </c>
      <c r="H45">
        <v>526350</v>
      </c>
      <c r="I45">
        <v>471806.60377358488</v>
      </c>
      <c r="J45">
        <v>295256.60377358488</v>
      </c>
      <c r="K45">
        <v>623256.53641601279</v>
      </c>
      <c r="L45">
        <v>170000</v>
      </c>
    </row>
    <row r="46" spans="3:12" x14ac:dyDescent="0.2">
      <c r="C46">
        <v>174141.81818181818</v>
      </c>
      <c r="D46">
        <v>137162.18181818182</v>
      </c>
      <c r="E46">
        <v>110000</v>
      </c>
      <c r="F46">
        <v>37980.463251729096</v>
      </c>
      <c r="G46">
        <v>255000</v>
      </c>
      <c r="H46">
        <v>470322</v>
      </c>
      <c r="I46">
        <v>421584.54545454547</v>
      </c>
      <c r="J46">
        <v>263827.63636363635</v>
      </c>
      <c r="K46">
        <v>631074</v>
      </c>
      <c r="L46">
        <v>151000</v>
      </c>
    </row>
    <row r="47" spans="3:12" x14ac:dyDescent="0.2">
      <c r="C47">
        <v>195164.70588235295</v>
      </c>
      <c r="D47">
        <v>153720.78431372551</v>
      </c>
      <c r="E47">
        <v>125000</v>
      </c>
      <c r="F47">
        <v>43159.617331510344</v>
      </c>
      <c r="G47">
        <v>265000</v>
      </c>
      <c r="H47">
        <v>527100.58823529421</v>
      </c>
      <c r="I47">
        <v>472479.4117647059</v>
      </c>
      <c r="J47">
        <v>295677.64705882355</v>
      </c>
      <c r="K47">
        <v>707259.01960784325</v>
      </c>
      <c r="L47">
        <v>128000</v>
      </c>
    </row>
    <row r="48" spans="3:12" x14ac:dyDescent="0.2">
      <c r="C48">
        <v>108254.66362594206</v>
      </c>
      <c r="D48">
        <v>98153.323617569447</v>
      </c>
      <c r="E48">
        <v>78304.00132269325</v>
      </c>
      <c r="F48">
        <v>27036.565860908162</v>
      </c>
      <c r="G48">
        <v>199976.54110577932</v>
      </c>
      <c r="H48">
        <v>465452.00660888373</v>
      </c>
      <c r="I48">
        <v>317144.84908303735</v>
      </c>
      <c r="J48">
        <v>371492.96456902876</v>
      </c>
      <c r="K48">
        <v>669497.41748154454</v>
      </c>
      <c r="L48">
        <v>155250</v>
      </c>
    </row>
    <row r="49" spans="3:12" x14ac:dyDescent="0.2">
      <c r="C49">
        <v>101613.16972445454</v>
      </c>
      <c r="D49">
        <v>92131.553484235425</v>
      </c>
      <c r="E49">
        <v>73500</v>
      </c>
      <c r="F49">
        <v>25377.854990928081</v>
      </c>
      <c r="G49">
        <v>168120.27892529455</v>
      </c>
      <c r="H49">
        <v>663000</v>
      </c>
      <c r="I49">
        <v>301000</v>
      </c>
      <c r="J49">
        <v>455000</v>
      </c>
      <c r="K49">
        <v>692208.58659505274</v>
      </c>
      <c r="L49">
        <v>155250</v>
      </c>
    </row>
    <row r="50" spans="3:12" x14ac:dyDescent="0.2">
      <c r="C50">
        <v>121786.49657918484</v>
      </c>
      <c r="D50">
        <v>110422.48906976564</v>
      </c>
      <c r="E50">
        <v>88092.001488029913</v>
      </c>
      <c r="F50">
        <v>30416.136593521685</v>
      </c>
      <c r="G50">
        <v>226027.37563016958</v>
      </c>
      <c r="H50">
        <v>526086.18467879831</v>
      </c>
      <c r="I50">
        <v>358459.13493897044</v>
      </c>
      <c r="J50">
        <v>417929.58514015743</v>
      </c>
      <c r="K50">
        <v>533781.62128067028</v>
      </c>
      <c r="L50">
        <v>155250</v>
      </c>
    </row>
    <row r="51" spans="3:12" x14ac:dyDescent="0.2">
      <c r="C51">
        <v>86060.133542140058</v>
      </c>
      <c r="D51">
        <v>78029.785093791215</v>
      </c>
      <c r="E51">
        <v>62250</v>
      </c>
      <c r="F51">
        <v>21493.489431092148</v>
      </c>
      <c r="G51">
        <v>203770.51072891714</v>
      </c>
      <c r="H51">
        <v>474282.59625873942</v>
      </c>
      <c r="I51">
        <v>323161.74444937531</v>
      </c>
      <c r="J51">
        <v>295328.93152064335</v>
      </c>
      <c r="K51">
        <v>660011.98751377454</v>
      </c>
      <c r="L51">
        <v>155250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zoomScale="80" zoomScaleNormal="80" workbookViewId="0">
      <selection activeCell="D5" sqref="D5"/>
    </sheetView>
  </sheetViews>
  <sheetFormatPr defaultColWidth="8.85546875" defaultRowHeight="12.75" x14ac:dyDescent="0.2"/>
  <cols>
    <col min="1" max="1" width="21.85546875" customWidth="1"/>
    <col min="2" max="2" width="9" customWidth="1"/>
    <col min="3" max="6" width="13.7109375" customWidth="1"/>
    <col min="7" max="12" width="14" customWidth="1"/>
    <col min="27" max="27" width="11.42578125" customWidth="1"/>
  </cols>
  <sheetData>
    <row r="1" spans="1:27" ht="30" x14ac:dyDescent="0.25">
      <c r="A1" s="5"/>
      <c r="B1" s="5"/>
      <c r="C1" s="76" t="s">
        <v>51</v>
      </c>
      <c r="D1" s="78" t="s">
        <v>52</v>
      </c>
      <c r="E1" s="78" t="s">
        <v>53</v>
      </c>
      <c r="F1" s="76" t="s">
        <v>54</v>
      </c>
      <c r="G1" s="76" t="s">
        <v>55</v>
      </c>
      <c r="H1" s="78" t="s">
        <v>56</v>
      </c>
      <c r="I1" s="78" t="s">
        <v>57</v>
      </c>
      <c r="J1" s="78" t="s">
        <v>58</v>
      </c>
      <c r="K1" s="76" t="s">
        <v>59</v>
      </c>
      <c r="L1" s="32" t="s">
        <v>63</v>
      </c>
    </row>
    <row r="2" spans="1:27" ht="15" x14ac:dyDescent="0.2">
      <c r="A2" s="5"/>
      <c r="B2" s="5"/>
      <c r="C2" s="77" t="s">
        <v>60</v>
      </c>
      <c r="D2" s="77" t="s">
        <v>60</v>
      </c>
      <c r="E2" s="77" t="s">
        <v>60</v>
      </c>
      <c r="F2" s="77" t="s">
        <v>60</v>
      </c>
      <c r="G2" s="77" t="s">
        <v>60</v>
      </c>
      <c r="H2" s="77" t="s">
        <v>60</v>
      </c>
      <c r="I2" s="77" t="s">
        <v>60</v>
      </c>
      <c r="J2" s="77" t="s">
        <v>60</v>
      </c>
      <c r="K2" s="75" t="s">
        <v>61</v>
      </c>
      <c r="L2" s="77" t="s">
        <v>61</v>
      </c>
    </row>
    <row r="3" spans="1:27" ht="15" x14ac:dyDescent="0.25">
      <c r="A3" s="5"/>
      <c r="B3" s="5"/>
      <c r="C3" s="33" t="s">
        <v>62</v>
      </c>
      <c r="D3" s="33" t="s">
        <v>62</v>
      </c>
      <c r="E3" s="33" t="s">
        <v>62</v>
      </c>
      <c r="F3" s="33" t="s">
        <v>62</v>
      </c>
      <c r="G3" s="33" t="s">
        <v>62</v>
      </c>
      <c r="H3" s="33" t="s">
        <v>62</v>
      </c>
      <c r="I3" s="33" t="s">
        <v>62</v>
      </c>
      <c r="J3" s="33" t="s">
        <v>62</v>
      </c>
      <c r="K3" s="33" t="s">
        <v>62</v>
      </c>
      <c r="L3" s="33" t="s">
        <v>62</v>
      </c>
      <c r="P3" s="123" t="s">
        <v>63</v>
      </c>
      <c r="Q3" s="124"/>
      <c r="R3" s="124"/>
      <c r="S3" s="124"/>
      <c r="T3" s="124"/>
      <c r="U3" s="124"/>
      <c r="V3" s="124"/>
      <c r="W3" s="124"/>
      <c r="X3" s="73"/>
      <c r="Y3" s="73"/>
      <c r="AA3" s="7" t="s">
        <v>71</v>
      </c>
    </row>
    <row r="4" spans="1:27" x14ac:dyDescent="0.2">
      <c r="A4" s="5"/>
      <c r="B4" s="5"/>
      <c r="C4" s="80" t="s">
        <v>71</v>
      </c>
      <c r="D4" s="80" t="s">
        <v>121</v>
      </c>
      <c r="E4" s="118" t="s">
        <v>113</v>
      </c>
      <c r="F4" s="80" t="s">
        <v>114</v>
      </c>
      <c r="G4" s="80" t="s">
        <v>120</v>
      </c>
      <c r="H4" s="80" t="s">
        <v>115</v>
      </c>
      <c r="I4" s="80" t="s">
        <v>116</v>
      </c>
      <c r="J4" s="80" t="s">
        <v>117</v>
      </c>
      <c r="K4" s="80" t="s">
        <v>118</v>
      </c>
      <c r="L4" s="80" t="s">
        <v>119</v>
      </c>
      <c r="P4" s="7" t="s">
        <v>65</v>
      </c>
      <c r="Q4" s="7" t="s">
        <v>66</v>
      </c>
      <c r="R4" s="7" t="s">
        <v>67</v>
      </c>
      <c r="S4" s="7" t="s">
        <v>68</v>
      </c>
      <c r="T4" s="7" t="s">
        <v>77</v>
      </c>
      <c r="U4" s="7"/>
      <c r="V4" s="7" t="s">
        <v>69</v>
      </c>
      <c r="W4" s="7" t="s">
        <v>64</v>
      </c>
      <c r="X4" s="7"/>
      <c r="Y4" s="7"/>
      <c r="AA4" t="s">
        <v>72</v>
      </c>
    </row>
    <row r="5" spans="1:27" ht="15" x14ac:dyDescent="0.25">
      <c r="A5" s="3" t="s">
        <v>16</v>
      </c>
      <c r="B5" s="3" t="s">
        <v>32</v>
      </c>
      <c r="C5" s="120">
        <f>Prices!C5</f>
        <v>108254.66362594206</v>
      </c>
      <c r="D5" s="120">
        <f>Prices!D5</f>
        <v>98153.323617569447</v>
      </c>
      <c r="E5" s="120">
        <f>Prices!E5</f>
        <v>78304.00132269325</v>
      </c>
      <c r="F5" s="120">
        <f>Prices!F5</f>
        <v>27036.565860908162</v>
      </c>
      <c r="G5" s="111">
        <v>170124.29362502601</v>
      </c>
      <c r="H5" s="111">
        <v>214418.65045217474</v>
      </c>
      <c r="I5" s="111">
        <v>125989.21076739582</v>
      </c>
      <c r="J5" s="111">
        <v>216644.91835687004</v>
      </c>
      <c r="K5" s="111">
        <v>308246.75830837683</v>
      </c>
      <c r="L5" s="111">
        <v>106518.85589023188</v>
      </c>
      <c r="P5">
        <v>11000</v>
      </c>
      <c r="Q5">
        <v>20000</v>
      </c>
      <c r="R5">
        <v>19000</v>
      </c>
      <c r="S5">
        <v>15000</v>
      </c>
      <c r="T5">
        <f>SUM(P5:S5)</f>
        <v>65000</v>
      </c>
      <c r="V5">
        <f>0.423*AA5</f>
        <v>41518.855890231876</v>
      </c>
      <c r="W5">
        <f>T5+V5</f>
        <v>106518.85589023188</v>
      </c>
      <c r="AA5" s="81">
        <v>98153.323617569447</v>
      </c>
    </row>
    <row r="6" spans="1:27" ht="15" x14ac:dyDescent="0.25">
      <c r="A6" s="3" t="s">
        <v>11</v>
      </c>
      <c r="B6" s="3" t="s">
        <v>3</v>
      </c>
      <c r="C6" s="120">
        <f>Prices!C6</f>
        <v>104752.06029935191</v>
      </c>
      <c r="D6" s="120">
        <f>Prices!D6</f>
        <v>105092.09539060564</v>
      </c>
      <c r="E6" s="120">
        <f>Prices!E6</f>
        <v>98230</v>
      </c>
      <c r="F6" s="120">
        <f>Prices!F6</f>
        <v>33916.553683794089</v>
      </c>
      <c r="G6" s="111">
        <v>94046.610169491527</v>
      </c>
      <c r="H6" s="111">
        <v>240262.39359890847</v>
      </c>
      <c r="I6" s="111">
        <v>140894.76109222419</v>
      </c>
      <c r="J6" s="111">
        <v>233901.99244377328</v>
      </c>
      <c r="K6" s="111">
        <v>388527.28309549135</v>
      </c>
      <c r="L6" s="111">
        <v>105453.95635022619</v>
      </c>
      <c r="P6">
        <v>11000</v>
      </c>
      <c r="Q6">
        <v>20000</v>
      </c>
      <c r="R6">
        <v>19000</v>
      </c>
      <c r="S6">
        <v>11000</v>
      </c>
      <c r="T6">
        <f t="shared" ref="T6:T24" si="0">SUM(P6:S6)</f>
        <v>61000</v>
      </c>
      <c r="V6">
        <f t="shared" ref="V6:V17" si="1">0.423*AA6</f>
        <v>44453.956350226181</v>
      </c>
      <c r="W6">
        <f t="shared" ref="W6:W24" si="2">T6+V6</f>
        <v>105453.95635022619</v>
      </c>
      <c r="AA6" s="82">
        <v>105092.09539060564</v>
      </c>
    </row>
    <row r="7" spans="1:27" ht="15" x14ac:dyDescent="0.25">
      <c r="A7" s="3" t="s">
        <v>10</v>
      </c>
      <c r="B7" s="3" t="s">
        <v>2</v>
      </c>
      <c r="C7" s="120">
        <f>Prices!C7</f>
        <v>85722.094453705809</v>
      </c>
      <c r="D7" s="120">
        <f>Prices!D7</f>
        <v>86000.356476683955</v>
      </c>
      <c r="E7" s="120">
        <f>Prices!E7</f>
        <v>85417.745366073446</v>
      </c>
      <c r="F7" s="120">
        <f>Prices!F7</f>
        <v>29492.777626560965</v>
      </c>
      <c r="G7" s="111">
        <v>81780</v>
      </c>
      <c r="H7" s="111">
        <v>225168.09103558224</v>
      </c>
      <c r="I7" s="111">
        <v>137849.74366520581</v>
      </c>
      <c r="J7" s="111">
        <v>225151.0012287506</v>
      </c>
      <c r="K7" s="111">
        <v>317944.79616129765</v>
      </c>
      <c r="L7" s="111">
        <v>97378.150789637322</v>
      </c>
      <c r="P7">
        <v>11000</v>
      </c>
      <c r="Q7">
        <v>20000</v>
      </c>
      <c r="R7">
        <v>19000</v>
      </c>
      <c r="S7">
        <v>11000</v>
      </c>
      <c r="T7">
        <f t="shared" si="0"/>
        <v>61000</v>
      </c>
      <c r="V7">
        <f t="shared" si="1"/>
        <v>36378.150789637315</v>
      </c>
      <c r="W7">
        <f t="shared" si="2"/>
        <v>97378.150789637322</v>
      </c>
      <c r="AA7" s="82">
        <v>86000.356476683955</v>
      </c>
    </row>
    <row r="8" spans="1:27" ht="15" x14ac:dyDescent="0.25">
      <c r="A8" s="3" t="s">
        <v>12</v>
      </c>
      <c r="B8" s="3" t="s">
        <v>28</v>
      </c>
      <c r="C8" s="120">
        <f>Prices!C8</f>
        <v>99086.280264123256</v>
      </c>
      <c r="D8" s="120">
        <f>Prices!D8</f>
        <v>99407.923697725593</v>
      </c>
      <c r="E8" s="120">
        <f>Prices!E8</f>
        <v>85856.427844109028</v>
      </c>
      <c r="F8" s="120">
        <f>Prices!F8</f>
        <v>29644.2445696174</v>
      </c>
      <c r="G8" s="111">
        <v>82200</v>
      </c>
      <c r="H8" s="111">
        <v>225684.90921020432</v>
      </c>
      <c r="I8" s="111">
        <v>141866.49839448239</v>
      </c>
      <c r="J8" s="111">
        <v>240577.74758247298</v>
      </c>
      <c r="K8" s="111">
        <v>367512.80264123256</v>
      </c>
      <c r="L8" s="111">
        <v>101049.55172413793</v>
      </c>
      <c r="P8">
        <v>11000</v>
      </c>
      <c r="Q8">
        <v>20000</v>
      </c>
      <c r="R8">
        <v>19000</v>
      </c>
      <c r="S8">
        <v>9000</v>
      </c>
      <c r="T8">
        <f t="shared" si="0"/>
        <v>59000</v>
      </c>
      <c r="V8">
        <f t="shared" si="1"/>
        <v>42049.551724137928</v>
      </c>
      <c r="W8">
        <f t="shared" si="2"/>
        <v>101049.55172413793</v>
      </c>
      <c r="AA8" s="82">
        <v>99407.923697725593</v>
      </c>
    </row>
    <row r="9" spans="1:27" ht="15" x14ac:dyDescent="0.25">
      <c r="A9" s="3" t="s">
        <v>13</v>
      </c>
      <c r="B9" s="3" t="s">
        <v>29</v>
      </c>
      <c r="C9" s="120">
        <f>Prices!C9</f>
        <v>107934.30656934307</v>
      </c>
      <c r="D9" s="120">
        <f>Prices!D9</f>
        <v>108284.67153284671</v>
      </c>
      <c r="E9" s="120">
        <f>Prices!E9</f>
        <v>94003.388150484345</v>
      </c>
      <c r="F9" s="120">
        <f>Prices!F9</f>
        <v>32457.202083522701</v>
      </c>
      <c r="G9" s="111">
        <v>90000</v>
      </c>
      <c r="H9" s="111">
        <v>242858.4477502777</v>
      </c>
      <c r="I9" s="111">
        <v>147715.23671995141</v>
      </c>
      <c r="J9" s="111">
        <v>261269.38083441023</v>
      </c>
      <c r="K9" s="111">
        <v>400330.29197080294</v>
      </c>
      <c r="L9" s="111">
        <v>107804.41605839416</v>
      </c>
      <c r="P9">
        <v>11000</v>
      </c>
      <c r="Q9">
        <v>20000</v>
      </c>
      <c r="R9">
        <v>19000</v>
      </c>
      <c r="S9">
        <v>12000</v>
      </c>
      <c r="T9">
        <f t="shared" si="0"/>
        <v>62000</v>
      </c>
      <c r="V9">
        <f t="shared" si="1"/>
        <v>45804.416058394156</v>
      </c>
      <c r="W9">
        <f t="shared" si="2"/>
        <v>107804.41605839416</v>
      </c>
      <c r="AA9" s="82">
        <v>108284.67153284671</v>
      </c>
    </row>
    <row r="10" spans="1:27" ht="15" x14ac:dyDescent="0.25">
      <c r="A10" s="3" t="s">
        <v>15</v>
      </c>
      <c r="B10" s="3" t="s">
        <v>30</v>
      </c>
      <c r="C10" s="120">
        <f>Prices!C10</f>
        <v>103509</v>
      </c>
      <c r="D10" s="120">
        <f>Prices!D10</f>
        <v>103845</v>
      </c>
      <c r="E10" s="120">
        <f>Prices!E10</f>
        <v>98703.557558008572</v>
      </c>
      <c r="F10" s="120">
        <f>Prices!F10</f>
        <v>34080.062187698844</v>
      </c>
      <c r="G10" s="111">
        <v>94500</v>
      </c>
      <c r="H10" s="111">
        <v>244716.26321162024</v>
      </c>
      <c r="I10" s="111">
        <v>145031.58997385713</v>
      </c>
      <c r="J10" s="111">
        <v>249784.76246932847</v>
      </c>
      <c r="K10" s="111">
        <v>383916.75</v>
      </c>
      <c r="L10" s="111">
        <v>106926.435</v>
      </c>
      <c r="P10">
        <v>11000</v>
      </c>
      <c r="Q10">
        <v>20000</v>
      </c>
      <c r="R10">
        <v>19000</v>
      </c>
      <c r="S10">
        <v>13000</v>
      </c>
      <c r="T10">
        <f t="shared" si="0"/>
        <v>63000</v>
      </c>
      <c r="V10">
        <f t="shared" si="1"/>
        <v>43926.434999999998</v>
      </c>
      <c r="W10">
        <f t="shared" si="2"/>
        <v>106926.435</v>
      </c>
      <c r="AA10" s="82">
        <v>103845</v>
      </c>
    </row>
    <row r="11" spans="1:27" ht="15" x14ac:dyDescent="0.25">
      <c r="A11" s="3" t="s">
        <v>17</v>
      </c>
      <c r="B11" s="3" t="s">
        <v>33</v>
      </c>
      <c r="C11" s="120">
        <f>Prices!C11</f>
        <v>108254.66362594206</v>
      </c>
      <c r="D11" s="120">
        <f>Prices!D11</f>
        <v>98153.323617569447</v>
      </c>
      <c r="E11" s="120">
        <f>Prices!E11</f>
        <v>78304.00132269325</v>
      </c>
      <c r="F11" s="120">
        <f>Prices!F11</f>
        <v>27036.565860908162</v>
      </c>
      <c r="G11" s="111">
        <v>111703.83750586644</v>
      </c>
      <c r="H11" s="111">
        <v>214418.65045217474</v>
      </c>
      <c r="I11" s="111">
        <v>125989.21076739582</v>
      </c>
      <c r="J11" s="111">
        <v>216644.91835687004</v>
      </c>
      <c r="K11" s="111">
        <v>308246.75830837683</v>
      </c>
      <c r="L11" s="111">
        <v>100518.85589023188</v>
      </c>
      <c r="P11">
        <v>11000</v>
      </c>
      <c r="Q11">
        <v>20000</v>
      </c>
      <c r="R11">
        <v>14000</v>
      </c>
      <c r="S11">
        <v>14000</v>
      </c>
      <c r="T11">
        <f t="shared" si="0"/>
        <v>59000</v>
      </c>
      <c r="V11">
        <f t="shared" si="1"/>
        <v>41518.855890231876</v>
      </c>
      <c r="W11">
        <f t="shared" si="2"/>
        <v>100518.85589023188</v>
      </c>
      <c r="AA11" s="81">
        <v>98153.323617569447</v>
      </c>
    </row>
    <row r="12" spans="1:27" ht="15" x14ac:dyDescent="0.25">
      <c r="A12" s="3" t="s">
        <v>40</v>
      </c>
      <c r="B12" s="2" t="s">
        <v>41</v>
      </c>
      <c r="C12" s="120">
        <f>Prices!C12</f>
        <v>117275.88559477057</v>
      </c>
      <c r="D12" s="120">
        <f>Prices!D12</f>
        <v>106332.7672523669</v>
      </c>
      <c r="E12" s="120">
        <f>Prices!E12</f>
        <v>84829.33476625102</v>
      </c>
      <c r="F12" s="120">
        <f>Prices!F12</f>
        <v>29289.613015983843</v>
      </c>
      <c r="G12" s="111">
        <v>167690.94243596948</v>
      </c>
      <c r="H12" s="111">
        <v>232286.87132318932</v>
      </c>
      <c r="I12" s="111">
        <v>136488.31166467883</v>
      </c>
      <c r="J12" s="111">
        <v>234698.66155327586</v>
      </c>
      <c r="K12" s="111">
        <v>333933.98816740821</v>
      </c>
      <c r="L12" s="111">
        <v>98978.760547751197</v>
      </c>
      <c r="P12">
        <v>11000</v>
      </c>
      <c r="Q12">
        <v>20000</v>
      </c>
      <c r="R12">
        <v>10000</v>
      </c>
      <c r="S12">
        <v>13000</v>
      </c>
      <c r="T12">
        <f t="shared" si="0"/>
        <v>54000</v>
      </c>
      <c r="V12">
        <f t="shared" si="1"/>
        <v>44978.760547751197</v>
      </c>
      <c r="W12">
        <f t="shared" si="2"/>
        <v>98978.760547751197</v>
      </c>
      <c r="AA12" s="81">
        <v>106332.7672523669</v>
      </c>
    </row>
    <row r="13" spans="1:27" ht="15" x14ac:dyDescent="0.25">
      <c r="A13" s="3" t="s">
        <v>19</v>
      </c>
      <c r="B13" s="2" t="s">
        <v>35</v>
      </c>
      <c r="C13" s="120">
        <f>Prices!C13</f>
        <v>115780</v>
      </c>
      <c r="D13" s="120">
        <f>Prices!D13</f>
        <v>118230</v>
      </c>
      <c r="E13" s="120">
        <f>Prices!E13</f>
        <v>95780</v>
      </c>
      <c r="F13" s="120">
        <f>Prices!F13</f>
        <v>33070.625184096483</v>
      </c>
      <c r="G13" s="111">
        <v>88181.442678320018</v>
      </c>
      <c r="H13" s="111">
        <v>262272.91062273562</v>
      </c>
      <c r="I13" s="111">
        <v>154107.66248804668</v>
      </c>
      <c r="J13" s="111">
        <v>264996.04017307598</v>
      </c>
      <c r="K13" s="111">
        <v>376775</v>
      </c>
      <c r="L13" s="111">
        <v>113011.29000000001</v>
      </c>
      <c r="P13">
        <v>11000</v>
      </c>
      <c r="Q13">
        <v>20000</v>
      </c>
      <c r="R13">
        <v>18000</v>
      </c>
      <c r="S13">
        <v>14000</v>
      </c>
      <c r="T13">
        <f t="shared" si="0"/>
        <v>63000</v>
      </c>
      <c r="V13">
        <f t="shared" si="1"/>
        <v>50011.29</v>
      </c>
      <c r="W13">
        <f t="shared" si="2"/>
        <v>113011.29000000001</v>
      </c>
      <c r="AA13" s="81">
        <v>118230</v>
      </c>
    </row>
    <row r="14" spans="1:27" ht="15" x14ac:dyDescent="0.25">
      <c r="A14" s="3" t="s">
        <v>6</v>
      </c>
      <c r="B14" s="2" t="s">
        <v>25</v>
      </c>
      <c r="C14" s="120">
        <f>Prices!C14</f>
        <v>127800.64455840383</v>
      </c>
      <c r="D14" s="120">
        <f>Prices!D14</f>
        <v>115875.45149296393</v>
      </c>
      <c r="E14" s="120">
        <f>Prices!E14</f>
        <v>92442.223783735084</v>
      </c>
      <c r="F14" s="120">
        <f>Prices!F14</f>
        <v>31918.168030238805</v>
      </c>
      <c r="G14" s="111">
        <v>152870.53190179804</v>
      </c>
      <c r="H14" s="111">
        <v>253133.12900603958</v>
      </c>
      <c r="I14" s="111">
        <v>148737.26271150893</v>
      </c>
      <c r="J14" s="111">
        <v>255761.36194908264</v>
      </c>
      <c r="K14" s="111">
        <v>363902.42300294485</v>
      </c>
      <c r="L14" s="111">
        <v>106015.31598152374</v>
      </c>
      <c r="P14">
        <v>11000</v>
      </c>
      <c r="Q14">
        <v>20000</v>
      </c>
      <c r="R14">
        <v>14000</v>
      </c>
      <c r="S14">
        <v>12000</v>
      </c>
      <c r="T14">
        <f t="shared" si="0"/>
        <v>57000</v>
      </c>
      <c r="V14">
        <f t="shared" si="1"/>
        <v>49015.315981523738</v>
      </c>
      <c r="W14">
        <f t="shared" si="2"/>
        <v>106015.31598152374</v>
      </c>
      <c r="AA14" s="81">
        <v>115875.45149296393</v>
      </c>
    </row>
    <row r="15" spans="1:27" ht="15" x14ac:dyDescent="0.25">
      <c r="A15" s="3" t="s">
        <v>14</v>
      </c>
      <c r="B15" s="3" t="s">
        <v>31</v>
      </c>
      <c r="C15" s="120">
        <f>Prices!C15</f>
        <v>108254.66362594206</v>
      </c>
      <c r="D15" s="120">
        <f>Prices!D15</f>
        <v>98153.323617569447</v>
      </c>
      <c r="E15" s="120">
        <f>Prices!E15</f>
        <v>78304.00132269325</v>
      </c>
      <c r="F15" s="120">
        <f>Prices!F15</f>
        <v>27036.565860908162</v>
      </c>
      <c r="G15" s="111">
        <v>127375.42026666259</v>
      </c>
      <c r="H15" s="111">
        <v>214418.65045217474</v>
      </c>
      <c r="I15" s="111">
        <v>125989.21076739582</v>
      </c>
      <c r="J15" s="111">
        <v>216644.91835687004</v>
      </c>
      <c r="K15" s="111">
        <v>308246.75830837683</v>
      </c>
      <c r="L15" s="111">
        <v>104518.85589023188</v>
      </c>
      <c r="P15">
        <v>11000</v>
      </c>
      <c r="Q15">
        <v>20000</v>
      </c>
      <c r="R15">
        <v>18000</v>
      </c>
      <c r="S15">
        <v>14000</v>
      </c>
      <c r="T15">
        <f t="shared" si="0"/>
        <v>63000</v>
      </c>
      <c r="V15">
        <f t="shared" si="1"/>
        <v>41518.855890231876</v>
      </c>
      <c r="W15">
        <f t="shared" si="2"/>
        <v>104518.85589023188</v>
      </c>
      <c r="AA15" s="81">
        <v>98153.323617569447</v>
      </c>
    </row>
    <row r="16" spans="1:27" ht="15" x14ac:dyDescent="0.25">
      <c r="A16" s="3" t="s">
        <v>20</v>
      </c>
      <c r="B16" s="3" t="s">
        <v>36</v>
      </c>
      <c r="C16" s="120">
        <f>Prices!C16</f>
        <v>87790</v>
      </c>
      <c r="D16" s="120">
        <f>Prices!D16</f>
        <v>100405</v>
      </c>
      <c r="E16" s="120">
        <f>Prices!E16</f>
        <v>88660</v>
      </c>
      <c r="F16" s="120">
        <f>Prices!F16</f>
        <v>30612.253380893653</v>
      </c>
      <c r="G16" s="111">
        <v>108459.36925379108</v>
      </c>
      <c r="H16" s="111">
        <v>242776.32340584398</v>
      </c>
      <c r="I16" s="111">
        <v>142651.75773846541</v>
      </c>
      <c r="J16" s="111">
        <v>245297.02361395815</v>
      </c>
      <c r="K16" s="111">
        <v>297695</v>
      </c>
      <c r="L16" s="111">
        <v>94890.62</v>
      </c>
      <c r="P16">
        <v>11000</v>
      </c>
      <c r="Q16">
        <v>20000</v>
      </c>
      <c r="R16">
        <v>14000</v>
      </c>
      <c r="S16">
        <v>11000</v>
      </c>
      <c r="T16">
        <f t="shared" si="0"/>
        <v>56000</v>
      </c>
      <c r="V16">
        <f t="shared" si="1"/>
        <v>38890.619999999995</v>
      </c>
      <c r="W16">
        <f t="shared" si="2"/>
        <v>94890.62</v>
      </c>
      <c r="AA16" s="81">
        <v>91940</v>
      </c>
    </row>
    <row r="17" spans="1:28" ht="15" x14ac:dyDescent="0.25">
      <c r="A17" s="3" t="s">
        <v>18</v>
      </c>
      <c r="B17" s="3" t="s">
        <v>34</v>
      </c>
      <c r="C17" s="120">
        <f>Prices!C17</f>
        <v>102629</v>
      </c>
      <c r="D17" s="120">
        <f>Prices!D17</f>
        <v>100518</v>
      </c>
      <c r="E17" s="120">
        <f>Prices!E17</f>
        <v>93366.646021572436</v>
      </c>
      <c r="F17" s="120">
        <f>Prices!F17</f>
        <v>32237.349710541192</v>
      </c>
      <c r="G17" s="111">
        <v>54655.270740207896</v>
      </c>
      <c r="H17" s="111">
        <v>255664.46029610001</v>
      </c>
      <c r="I17" s="111">
        <v>150224.63533862404</v>
      </c>
      <c r="J17" s="111">
        <v>258318.97556857346</v>
      </c>
      <c r="K17" s="111">
        <v>405435</v>
      </c>
      <c r="L17" s="111">
        <v>102953.28</v>
      </c>
      <c r="P17">
        <v>11000</v>
      </c>
      <c r="Q17">
        <v>20000</v>
      </c>
      <c r="R17">
        <v>19000</v>
      </c>
      <c r="S17">
        <v>16000</v>
      </c>
      <c r="T17">
        <f t="shared" si="0"/>
        <v>66000</v>
      </c>
      <c r="V17">
        <f t="shared" si="1"/>
        <v>36953.279999999999</v>
      </c>
      <c r="W17">
        <f t="shared" si="2"/>
        <v>102953.28</v>
      </c>
      <c r="AA17" s="81">
        <v>87360</v>
      </c>
    </row>
    <row r="18" spans="1:28" ht="15" x14ac:dyDescent="0.25">
      <c r="A18" s="3" t="s">
        <v>7</v>
      </c>
      <c r="B18" s="3" t="s">
        <v>26</v>
      </c>
      <c r="C18" s="120">
        <f>Prices!C18</f>
        <v>194886.79245283018</v>
      </c>
      <c r="D18" s="120">
        <f>Prices!D18</f>
        <v>153501.88679245283</v>
      </c>
      <c r="E18" s="120">
        <f>Prices!E18</f>
        <v>115000</v>
      </c>
      <c r="F18" s="120">
        <f>Prices!F18</f>
        <v>39706.847944989517</v>
      </c>
      <c r="G18" s="111">
        <v>146321.51265223851</v>
      </c>
      <c r="H18" s="111">
        <v>263915.33784395631</v>
      </c>
      <c r="I18" s="111">
        <v>148904.67497350005</v>
      </c>
      <c r="J18" s="111">
        <v>260915.51413799738</v>
      </c>
      <c r="K18" s="111">
        <v>353125.94339622639</v>
      </c>
      <c r="L18" s="111">
        <v>134000</v>
      </c>
      <c r="P18">
        <v>11000</v>
      </c>
      <c r="Q18">
        <v>20000</v>
      </c>
      <c r="R18">
        <v>19000</v>
      </c>
      <c r="S18">
        <v>14000</v>
      </c>
      <c r="T18">
        <f t="shared" si="0"/>
        <v>64000</v>
      </c>
      <c r="V18">
        <v>70000</v>
      </c>
      <c r="W18">
        <f t="shared" si="2"/>
        <v>134000</v>
      </c>
      <c r="AA18" s="82">
        <v>153501.88679245283</v>
      </c>
      <c r="AB18">
        <f>V18/AA18</f>
        <v>0.45602045331628888</v>
      </c>
    </row>
    <row r="19" spans="1:28" ht="15" x14ac:dyDescent="0.25">
      <c r="A19" s="3" t="s">
        <v>8</v>
      </c>
      <c r="B19" s="3" t="s">
        <v>27</v>
      </c>
      <c r="C19" s="120">
        <f>Prices!C19</f>
        <v>174141.81818181818</v>
      </c>
      <c r="D19" s="120">
        <f>Prices!D19</f>
        <v>137162.18181818182</v>
      </c>
      <c r="E19" s="120">
        <f>Prices!E19</f>
        <v>110000</v>
      </c>
      <c r="F19" s="120">
        <f>Prices!F19</f>
        <v>37980.463251729096</v>
      </c>
      <c r="G19" s="111">
        <v>146321.51265223851</v>
      </c>
      <c r="H19" s="111">
        <v>258024.76549950847</v>
      </c>
      <c r="I19" s="111">
        <v>147716.35273279337</v>
      </c>
      <c r="J19" s="111">
        <v>257500.4277753481</v>
      </c>
      <c r="K19" s="111">
        <v>315537</v>
      </c>
      <c r="L19" s="111">
        <v>116000</v>
      </c>
      <c r="P19">
        <v>11000</v>
      </c>
      <c r="Q19">
        <v>20000</v>
      </c>
      <c r="R19">
        <v>19000</v>
      </c>
      <c r="S19">
        <v>9000</v>
      </c>
      <c r="T19">
        <f t="shared" si="0"/>
        <v>59000</v>
      </c>
      <c r="V19">
        <v>57000</v>
      </c>
      <c r="W19">
        <f t="shared" si="2"/>
        <v>116000</v>
      </c>
      <c r="AA19" s="82">
        <v>137162.18181818182</v>
      </c>
      <c r="AB19">
        <f>V19/AA19</f>
        <v>0.41556644291031719</v>
      </c>
    </row>
    <row r="20" spans="1:28" ht="15" x14ac:dyDescent="0.25">
      <c r="A20" s="3" t="s">
        <v>9</v>
      </c>
      <c r="B20" s="3" t="s">
        <v>1</v>
      </c>
      <c r="C20" s="120">
        <f>Prices!C20</f>
        <v>195164.70588235295</v>
      </c>
      <c r="D20" s="120">
        <f>Prices!D20</f>
        <v>153720.78431372551</v>
      </c>
      <c r="E20" s="120">
        <f>Prices!E20</f>
        <v>125000</v>
      </c>
      <c r="F20" s="120">
        <f>Prices!F20</f>
        <v>43159.617331510344</v>
      </c>
      <c r="G20" s="111">
        <v>146401.62297945024</v>
      </c>
      <c r="H20" s="111">
        <v>275696.48253285186</v>
      </c>
      <c r="I20" s="111">
        <v>151281.31945491335</v>
      </c>
      <c r="J20" s="111">
        <v>267745.68686329602</v>
      </c>
      <c r="K20" s="111">
        <v>353629.50980392162</v>
      </c>
      <c r="L20" s="111">
        <v>126000</v>
      </c>
      <c r="P20">
        <v>11000</v>
      </c>
      <c r="Q20">
        <v>20000</v>
      </c>
      <c r="R20">
        <v>19000</v>
      </c>
      <c r="S20">
        <v>13000</v>
      </c>
      <c r="T20">
        <f t="shared" si="0"/>
        <v>63000</v>
      </c>
      <c r="V20">
        <v>63000</v>
      </c>
      <c r="W20">
        <f t="shared" si="2"/>
        <v>126000</v>
      </c>
      <c r="AA20" s="82">
        <v>153720.78431372551</v>
      </c>
      <c r="AB20">
        <f>V20/AA20</f>
        <v>0.40983397450942372</v>
      </c>
    </row>
    <row r="21" spans="1:28" ht="15" x14ac:dyDescent="0.25">
      <c r="A21" s="3" t="s">
        <v>23</v>
      </c>
      <c r="B21" s="3" t="s">
        <v>37</v>
      </c>
      <c r="C21" s="120">
        <f>Prices!C21</f>
        <v>108254.66362594206</v>
      </c>
      <c r="D21" s="120">
        <f>Prices!D21</f>
        <v>98153.323617569447</v>
      </c>
      <c r="E21" s="120">
        <f>Prices!E21</f>
        <v>78304.00132269325</v>
      </c>
      <c r="F21" s="120">
        <f>Prices!F21</f>
        <v>27036.565860908162</v>
      </c>
      <c r="G21" s="111">
        <v>93658.98630142257</v>
      </c>
      <c r="H21" s="111">
        <v>214418.65045217474</v>
      </c>
      <c r="I21" s="111">
        <v>125989.21076739582</v>
      </c>
      <c r="J21" s="111">
        <v>216644.91835687004</v>
      </c>
      <c r="K21" s="111">
        <v>308246.75830837683</v>
      </c>
      <c r="L21" s="111">
        <v>98518.855890231876</v>
      </c>
      <c r="P21">
        <v>11000</v>
      </c>
      <c r="Q21">
        <v>20000</v>
      </c>
      <c r="R21">
        <v>10000</v>
      </c>
      <c r="S21">
        <v>16000</v>
      </c>
      <c r="T21">
        <f t="shared" si="0"/>
        <v>57000</v>
      </c>
      <c r="V21">
        <f>0.423*AA21</f>
        <v>41518.855890231876</v>
      </c>
      <c r="W21">
        <f t="shared" si="2"/>
        <v>98518.855890231876</v>
      </c>
      <c r="AA21" s="81">
        <v>98153.323617569447</v>
      </c>
    </row>
    <row r="22" spans="1:28" ht="15" x14ac:dyDescent="0.25">
      <c r="A22" s="3" t="s">
        <v>21</v>
      </c>
      <c r="B22" s="3" t="s">
        <v>0</v>
      </c>
      <c r="C22" s="120">
        <f>Prices!C22</f>
        <v>101613.16972445454</v>
      </c>
      <c r="D22" s="120">
        <f>Prices!D22</f>
        <v>92131.553484235425</v>
      </c>
      <c r="E22" s="120">
        <f>Prices!E22</f>
        <v>73500</v>
      </c>
      <c r="F22" s="120">
        <f>Prices!F22</f>
        <v>25377.854990928081</v>
      </c>
      <c r="G22" s="111">
        <v>134955.85997907326</v>
      </c>
      <c r="H22" s="111">
        <v>201263.92702830513</v>
      </c>
      <c r="I22" s="111">
        <v>118259.69088401995</v>
      </c>
      <c r="J22" s="111">
        <v>203353.61195156691</v>
      </c>
      <c r="K22" s="111">
        <v>377500</v>
      </c>
      <c r="L22" s="111">
        <v>104971.64712383159</v>
      </c>
      <c r="P22">
        <v>11000</v>
      </c>
      <c r="Q22">
        <v>20000</v>
      </c>
      <c r="R22">
        <v>19000</v>
      </c>
      <c r="S22">
        <v>16000</v>
      </c>
      <c r="T22">
        <f t="shared" si="0"/>
        <v>66000</v>
      </c>
      <c r="V22">
        <f>0.423*AA22</f>
        <v>38971.647123831586</v>
      </c>
      <c r="W22">
        <f t="shared" si="2"/>
        <v>104971.64712383159</v>
      </c>
      <c r="AA22" s="81">
        <v>92131.553484235425</v>
      </c>
    </row>
    <row r="23" spans="1:28" ht="15" x14ac:dyDescent="0.25">
      <c r="A23" s="4" t="s">
        <v>47</v>
      </c>
      <c r="B23" s="2" t="s">
        <v>38</v>
      </c>
      <c r="C23" s="120">
        <f>Prices!C23</f>
        <v>121786.49657918484</v>
      </c>
      <c r="D23" s="120">
        <f>Prices!D23</f>
        <v>110422.48906976564</v>
      </c>
      <c r="E23" s="120">
        <f>Prices!E23</f>
        <v>88092.001488029913</v>
      </c>
      <c r="F23" s="120">
        <f>Prices!F23</f>
        <v>30416.136593521685</v>
      </c>
      <c r="G23" s="111">
        <v>167690.94243596948</v>
      </c>
      <c r="H23" s="111">
        <v>241220.98175869661</v>
      </c>
      <c r="I23" s="111">
        <v>141737.86211332033</v>
      </c>
      <c r="J23" s="111">
        <v>243725.5331514788</v>
      </c>
      <c r="K23" s="111">
        <v>346777.60309692397</v>
      </c>
      <c r="L23" s="111">
        <v>101708.71287651086</v>
      </c>
      <c r="P23">
        <v>11000</v>
      </c>
      <c r="Q23">
        <v>20000</v>
      </c>
      <c r="R23">
        <v>10000</v>
      </c>
      <c r="S23">
        <v>14000</v>
      </c>
      <c r="T23">
        <f t="shared" si="0"/>
        <v>55000</v>
      </c>
      <c r="V23">
        <f>0.423*AA23</f>
        <v>46708.712876510865</v>
      </c>
      <c r="W23">
        <f t="shared" si="2"/>
        <v>101708.71287651086</v>
      </c>
      <c r="AA23" s="81">
        <v>110422.48906976564</v>
      </c>
    </row>
    <row r="24" spans="1:28" ht="15" x14ac:dyDescent="0.25">
      <c r="A24" s="3" t="s">
        <v>22</v>
      </c>
      <c r="B24" s="3" t="s">
        <v>39</v>
      </c>
      <c r="C24" s="120">
        <f>Prices!C24</f>
        <v>86060.133542140058</v>
      </c>
      <c r="D24" s="120">
        <f>Prices!D24</f>
        <v>78029.785093791215</v>
      </c>
      <c r="E24" s="120">
        <f>Prices!E24</f>
        <v>62250</v>
      </c>
      <c r="F24" s="120">
        <f>Prices!F24</f>
        <v>21493.489431092148</v>
      </c>
      <c r="G24" s="111">
        <v>119134.07035475509</v>
      </c>
      <c r="H24" s="111">
        <v>170458.22391172784</v>
      </c>
      <c r="I24" s="111">
        <v>100158.7177895271</v>
      </c>
      <c r="J24" s="111">
        <v>172228.05910183731</v>
      </c>
      <c r="K24" s="111">
        <v>245049.5553301372</v>
      </c>
      <c r="L24" s="111">
        <v>91006.599094673686</v>
      </c>
      <c r="P24">
        <v>11000</v>
      </c>
      <c r="Q24">
        <v>20000</v>
      </c>
      <c r="R24">
        <v>13000</v>
      </c>
      <c r="S24">
        <v>14000</v>
      </c>
      <c r="T24">
        <f t="shared" si="0"/>
        <v>58000</v>
      </c>
      <c r="V24">
        <f>0.423*AA24</f>
        <v>33006.599094673686</v>
      </c>
      <c r="W24">
        <f t="shared" si="2"/>
        <v>91006.599094673686</v>
      </c>
      <c r="AA24" s="81">
        <v>78029.785093791215</v>
      </c>
    </row>
    <row r="25" spans="1:28" x14ac:dyDescent="0.2">
      <c r="P25" s="125" t="s">
        <v>70</v>
      </c>
      <c r="Q25" s="126"/>
      <c r="R25" s="126"/>
      <c r="S25" s="126"/>
      <c r="T25" s="126"/>
      <c r="U25" s="126"/>
      <c r="V25" s="126"/>
      <c r="W25" s="126"/>
      <c r="X25" s="19"/>
      <c r="Y25" s="19"/>
    </row>
  </sheetData>
  <mergeCells count="2">
    <mergeCell ref="P3:W3"/>
    <mergeCell ref="P25:W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zoomScale="80" zoomScaleNormal="80" workbookViewId="0">
      <selection activeCell="D5" sqref="D5"/>
    </sheetView>
  </sheetViews>
  <sheetFormatPr defaultColWidth="8.85546875" defaultRowHeight="12.75" x14ac:dyDescent="0.2"/>
  <cols>
    <col min="1" max="1" width="22.5703125" customWidth="1"/>
    <col min="2" max="2" width="9.140625" customWidth="1"/>
    <col min="3" max="12" width="14.42578125" customWidth="1"/>
    <col min="15" max="15" width="24.140625" customWidth="1"/>
  </cols>
  <sheetData>
    <row r="1" spans="1:15" ht="30" x14ac:dyDescent="0.25">
      <c r="A1" s="5"/>
      <c r="B1" s="5"/>
      <c r="C1" s="76" t="s">
        <v>51</v>
      </c>
      <c r="D1" s="78" t="s">
        <v>52</v>
      </c>
      <c r="E1" s="78" t="s">
        <v>53</v>
      </c>
      <c r="F1" s="76" t="s">
        <v>54</v>
      </c>
      <c r="G1" s="76" t="s">
        <v>55</v>
      </c>
      <c r="H1" s="78" t="s">
        <v>56</v>
      </c>
      <c r="I1" s="78" t="s">
        <v>57</v>
      </c>
      <c r="J1" s="78" t="s">
        <v>58</v>
      </c>
      <c r="K1" s="76" t="s">
        <v>59</v>
      </c>
      <c r="L1" s="32" t="s">
        <v>63</v>
      </c>
    </row>
    <row r="2" spans="1:15" ht="15" x14ac:dyDescent="0.2">
      <c r="A2" s="5"/>
      <c r="B2" s="5"/>
      <c r="C2" s="77" t="s">
        <v>60</v>
      </c>
      <c r="D2" s="77" t="s">
        <v>60</v>
      </c>
      <c r="E2" s="77" t="s">
        <v>60</v>
      </c>
      <c r="F2" s="77" t="s">
        <v>60</v>
      </c>
      <c r="G2" s="77" t="s">
        <v>60</v>
      </c>
      <c r="H2" s="77" t="s">
        <v>60</v>
      </c>
      <c r="I2" s="77" t="s">
        <v>60</v>
      </c>
      <c r="J2" s="77" t="s">
        <v>60</v>
      </c>
      <c r="K2" s="75" t="s">
        <v>61</v>
      </c>
      <c r="L2" s="77" t="s">
        <v>61</v>
      </c>
    </row>
    <row r="3" spans="1:15" ht="15" x14ac:dyDescent="0.25">
      <c r="A3" s="5"/>
      <c r="B3" s="5"/>
      <c r="C3" s="33" t="s">
        <v>62</v>
      </c>
      <c r="D3" s="33" t="s">
        <v>62</v>
      </c>
      <c r="E3" s="33" t="s">
        <v>62</v>
      </c>
      <c r="F3" s="33" t="s">
        <v>62</v>
      </c>
      <c r="G3" s="33" t="s">
        <v>62</v>
      </c>
      <c r="H3" s="33" t="s">
        <v>62</v>
      </c>
      <c r="I3" s="33" t="s">
        <v>62</v>
      </c>
      <c r="J3" s="33" t="s">
        <v>62</v>
      </c>
      <c r="K3" s="33" t="s">
        <v>62</v>
      </c>
      <c r="L3" s="33" t="s">
        <v>62</v>
      </c>
    </row>
    <row r="4" spans="1:15" x14ac:dyDescent="0.2">
      <c r="A4" s="5"/>
      <c r="B4" s="5"/>
      <c r="C4" s="80" t="s">
        <v>71</v>
      </c>
      <c r="D4" s="80" t="s">
        <v>121</v>
      </c>
      <c r="E4" s="118" t="s">
        <v>113</v>
      </c>
      <c r="F4" s="80" t="s">
        <v>114</v>
      </c>
      <c r="G4" s="80" t="s">
        <v>120</v>
      </c>
      <c r="H4" s="80" t="s">
        <v>115</v>
      </c>
      <c r="I4" s="80" t="s">
        <v>116</v>
      </c>
      <c r="J4" s="80" t="s">
        <v>117</v>
      </c>
      <c r="K4" s="80" t="s">
        <v>118</v>
      </c>
      <c r="L4" s="80" t="s">
        <v>119</v>
      </c>
    </row>
    <row r="5" spans="1:15" ht="15" x14ac:dyDescent="0.25">
      <c r="A5" s="3" t="s">
        <v>16</v>
      </c>
      <c r="B5" s="3" t="s">
        <v>32</v>
      </c>
      <c r="C5" s="3">
        <v>-1</v>
      </c>
      <c r="D5" s="3">
        <v>-1</v>
      </c>
      <c r="E5" s="3">
        <v>-1</v>
      </c>
      <c r="F5" s="3">
        <v>-1</v>
      </c>
      <c r="G5" s="84">
        <v>-0.17</v>
      </c>
      <c r="H5" s="83">
        <v>-0.59299999999999997</v>
      </c>
      <c r="I5" s="83">
        <v>-0.433</v>
      </c>
      <c r="J5" s="83">
        <v>-0.70599999999999996</v>
      </c>
      <c r="K5" s="83">
        <v>-0.33700000000000002</v>
      </c>
      <c r="L5" s="85">
        <v>-1.1000000000000001</v>
      </c>
      <c r="O5" s="96"/>
    </row>
    <row r="6" spans="1:15" ht="15" x14ac:dyDescent="0.25">
      <c r="A6" s="3" t="s">
        <v>11</v>
      </c>
      <c r="B6" s="3" t="s">
        <v>3</v>
      </c>
      <c r="C6" s="3">
        <v>-1</v>
      </c>
      <c r="D6" s="3">
        <v>-1</v>
      </c>
      <c r="E6" s="3">
        <v>-1</v>
      </c>
      <c r="F6" s="3">
        <v>-1</v>
      </c>
      <c r="G6" s="84">
        <v>-0.17</v>
      </c>
      <c r="H6" s="83">
        <v>-0.59299999999999997</v>
      </c>
      <c r="I6" s="83">
        <v>-0.433</v>
      </c>
      <c r="J6" s="83">
        <v>-0.70599999999999996</v>
      </c>
      <c r="K6" s="83">
        <v>-0.33700000000000002</v>
      </c>
      <c r="L6" s="87">
        <v>-1.1000000000000001</v>
      </c>
      <c r="O6" s="96"/>
    </row>
    <row r="7" spans="1:15" ht="15" x14ac:dyDescent="0.25">
      <c r="A7" s="3" t="s">
        <v>10</v>
      </c>
      <c r="B7" s="3" t="s">
        <v>2</v>
      </c>
      <c r="C7" s="3">
        <v>-1</v>
      </c>
      <c r="D7" s="3">
        <v>-1</v>
      </c>
      <c r="E7" s="3">
        <v>-1</v>
      </c>
      <c r="F7" s="3">
        <v>-1</v>
      </c>
      <c r="G7" s="84">
        <v>-0.17</v>
      </c>
      <c r="H7" s="83">
        <v>-0.59299999999999997</v>
      </c>
      <c r="I7" s="83">
        <v>-0.433</v>
      </c>
      <c r="J7" s="83">
        <v>-0.70599999999999996</v>
      </c>
      <c r="K7" s="83">
        <v>-0.33700000000000002</v>
      </c>
      <c r="L7" s="87">
        <v>-1.1000000000000001</v>
      </c>
      <c r="O7" s="96"/>
    </row>
    <row r="8" spans="1:15" ht="15" x14ac:dyDescent="0.25">
      <c r="A8" s="3" t="s">
        <v>12</v>
      </c>
      <c r="B8" s="3" t="s">
        <v>28</v>
      </c>
      <c r="C8" s="3">
        <v>-1</v>
      </c>
      <c r="D8" s="3">
        <v>-1</v>
      </c>
      <c r="E8" s="3">
        <v>-1</v>
      </c>
      <c r="F8" s="3">
        <v>-1</v>
      </c>
      <c r="G8" s="84">
        <v>-0.17</v>
      </c>
      <c r="H8" s="83">
        <v>-0.59299999999999997</v>
      </c>
      <c r="I8" s="83">
        <v>-0.433</v>
      </c>
      <c r="J8" s="83">
        <v>-0.70599999999999996</v>
      </c>
      <c r="K8" s="83">
        <v>-0.33700000000000002</v>
      </c>
      <c r="L8" s="87">
        <v>-1.1000000000000001</v>
      </c>
      <c r="O8" s="96"/>
    </row>
    <row r="9" spans="1:15" ht="15" x14ac:dyDescent="0.25">
      <c r="A9" s="3" t="s">
        <v>13</v>
      </c>
      <c r="B9" s="3" t="s">
        <v>29</v>
      </c>
      <c r="C9" s="3">
        <v>-1</v>
      </c>
      <c r="D9" s="3">
        <v>-1</v>
      </c>
      <c r="E9" s="3">
        <v>-1</v>
      </c>
      <c r="F9" s="3">
        <v>-1</v>
      </c>
      <c r="G9" s="84">
        <v>-0.17</v>
      </c>
      <c r="H9" s="83">
        <v>-0.59299999999999997</v>
      </c>
      <c r="I9" s="83">
        <v>-0.433</v>
      </c>
      <c r="J9" s="83">
        <v>-0.70599999999999996</v>
      </c>
      <c r="K9" s="83">
        <v>-0.33700000000000002</v>
      </c>
      <c r="L9" s="87">
        <v>-1.1000000000000001</v>
      </c>
      <c r="O9" s="96"/>
    </row>
    <row r="10" spans="1:15" ht="15" x14ac:dyDescent="0.25">
      <c r="A10" s="3" t="s">
        <v>15</v>
      </c>
      <c r="B10" s="3" t="s">
        <v>30</v>
      </c>
      <c r="C10" s="3">
        <v>-1</v>
      </c>
      <c r="D10" s="3">
        <v>-1</v>
      </c>
      <c r="E10" s="3">
        <v>-1</v>
      </c>
      <c r="F10" s="3">
        <v>-1</v>
      </c>
      <c r="G10" s="84">
        <v>-0.17</v>
      </c>
      <c r="H10" s="83">
        <v>-0.59299999999999997</v>
      </c>
      <c r="I10" s="83">
        <v>-0.433</v>
      </c>
      <c r="J10" s="83">
        <v>-0.70599999999999996</v>
      </c>
      <c r="K10" s="83">
        <v>-0.33700000000000002</v>
      </c>
      <c r="L10" s="87">
        <v>-1.1000000000000001</v>
      </c>
      <c r="O10" s="96"/>
    </row>
    <row r="11" spans="1:15" ht="15" x14ac:dyDescent="0.25">
      <c r="A11" s="3" t="s">
        <v>17</v>
      </c>
      <c r="B11" s="3" t="s">
        <v>33</v>
      </c>
      <c r="C11" s="3">
        <v>-1</v>
      </c>
      <c r="D11" s="3">
        <v>-1</v>
      </c>
      <c r="E11" s="3">
        <v>-1</v>
      </c>
      <c r="F11" s="3">
        <v>-1</v>
      </c>
      <c r="G11" s="84">
        <v>-0.21</v>
      </c>
      <c r="H11" s="83">
        <v>-0.59299999999999997</v>
      </c>
      <c r="I11" s="83">
        <v>-0.433</v>
      </c>
      <c r="J11" s="83">
        <v>-0.70599999999999996</v>
      </c>
      <c r="K11" s="83">
        <v>-0.33700000000000002</v>
      </c>
      <c r="L11" s="87">
        <v>-1.1000000000000001</v>
      </c>
      <c r="O11" s="96"/>
    </row>
    <row r="12" spans="1:15" ht="15" x14ac:dyDescent="0.25">
      <c r="A12" s="3" t="s">
        <v>40</v>
      </c>
      <c r="B12" s="2" t="s">
        <v>41</v>
      </c>
      <c r="C12" s="3">
        <v>-1</v>
      </c>
      <c r="D12" s="3">
        <v>-1</v>
      </c>
      <c r="E12" s="3">
        <v>-1</v>
      </c>
      <c r="F12" s="3">
        <v>-1</v>
      </c>
      <c r="G12" s="84">
        <v>-0.21</v>
      </c>
      <c r="H12" s="83">
        <v>-0.59299999999999997</v>
      </c>
      <c r="I12" s="83">
        <v>-0.433</v>
      </c>
      <c r="J12" s="83">
        <v>-0.70599999999999996</v>
      </c>
      <c r="K12" s="83">
        <v>-0.33700000000000002</v>
      </c>
      <c r="L12" s="87">
        <v>-1.1000000000000001</v>
      </c>
      <c r="O12" s="96"/>
    </row>
    <row r="13" spans="1:15" ht="15" x14ac:dyDescent="0.25">
      <c r="A13" s="3" t="s">
        <v>19</v>
      </c>
      <c r="B13" s="2" t="s">
        <v>35</v>
      </c>
      <c r="C13" s="3">
        <v>-1</v>
      </c>
      <c r="D13" s="3">
        <v>-1</v>
      </c>
      <c r="E13" s="3">
        <v>-1</v>
      </c>
      <c r="F13" s="3">
        <v>-1</v>
      </c>
      <c r="G13" s="84">
        <v>-0.17</v>
      </c>
      <c r="H13" s="83">
        <v>-0.37</v>
      </c>
      <c r="I13" s="83">
        <v>-0.433</v>
      </c>
      <c r="J13" s="83">
        <v>-0.57899999999999996</v>
      </c>
      <c r="K13" s="83">
        <v>-0.33700000000000002</v>
      </c>
      <c r="L13" s="87">
        <v>-1.1000000000000001</v>
      </c>
      <c r="O13" s="96"/>
    </row>
    <row r="14" spans="1:15" ht="15" x14ac:dyDescent="0.25">
      <c r="A14" s="3" t="s">
        <v>6</v>
      </c>
      <c r="B14" s="2" t="s">
        <v>25</v>
      </c>
      <c r="C14" s="3">
        <v>-1</v>
      </c>
      <c r="D14" s="3">
        <v>-1</v>
      </c>
      <c r="E14" s="3">
        <v>-1</v>
      </c>
      <c r="F14" s="3">
        <v>-1</v>
      </c>
      <c r="G14" s="84">
        <v>-0.17</v>
      </c>
      <c r="H14" s="83">
        <v>-0.59299999999999997</v>
      </c>
      <c r="I14" s="83">
        <v>-0.433</v>
      </c>
      <c r="J14" s="83">
        <v>-0.70599999999999996</v>
      </c>
      <c r="K14" s="83">
        <v>-0.33700000000000002</v>
      </c>
      <c r="L14" s="87">
        <v>-1.1000000000000001</v>
      </c>
      <c r="O14" s="96"/>
    </row>
    <row r="15" spans="1:15" ht="15" x14ac:dyDescent="0.25">
      <c r="A15" s="3" t="s">
        <v>14</v>
      </c>
      <c r="B15" s="3" t="s">
        <v>31</v>
      </c>
      <c r="C15" s="3">
        <v>-1</v>
      </c>
      <c r="D15" s="3">
        <v>-1</v>
      </c>
      <c r="E15" s="3">
        <v>-1</v>
      </c>
      <c r="F15" s="3">
        <v>-1</v>
      </c>
      <c r="G15" s="84">
        <v>-0.17</v>
      </c>
      <c r="H15" s="83">
        <v>-0.59299999999999997</v>
      </c>
      <c r="I15" s="83">
        <v>-0.433</v>
      </c>
      <c r="J15" s="83">
        <v>-0.70599999999999996</v>
      </c>
      <c r="K15" s="83">
        <v>-0.33700000000000002</v>
      </c>
      <c r="L15" s="87">
        <v>-1.1000000000000001</v>
      </c>
      <c r="O15" s="96"/>
    </row>
    <row r="16" spans="1:15" ht="15" x14ac:dyDescent="0.25">
      <c r="A16" s="3" t="s">
        <v>20</v>
      </c>
      <c r="B16" s="3" t="s">
        <v>36</v>
      </c>
      <c r="C16" s="3">
        <v>-1</v>
      </c>
      <c r="D16" s="3">
        <v>-1</v>
      </c>
      <c r="E16" s="3">
        <v>-1</v>
      </c>
      <c r="F16" s="3">
        <v>-1</v>
      </c>
      <c r="G16" s="84">
        <v>-0.17</v>
      </c>
      <c r="H16" s="83">
        <v>-0.59299999999999997</v>
      </c>
      <c r="I16" s="83">
        <v>-0.433</v>
      </c>
      <c r="J16" s="83">
        <v>-0.70599999999999996</v>
      </c>
      <c r="K16" s="83">
        <v>-0.33700000000000002</v>
      </c>
      <c r="L16" s="87">
        <v>-1.1000000000000001</v>
      </c>
      <c r="O16" s="96"/>
    </row>
    <row r="17" spans="1:15" ht="15" x14ac:dyDescent="0.25">
      <c r="A17" s="3" t="s">
        <v>18</v>
      </c>
      <c r="B17" s="3" t="s">
        <v>34</v>
      </c>
      <c r="C17" s="3">
        <v>-1</v>
      </c>
      <c r="D17" s="3">
        <v>-1</v>
      </c>
      <c r="E17" s="3">
        <v>-1</v>
      </c>
      <c r="F17" s="3">
        <v>-1</v>
      </c>
      <c r="G17" s="84">
        <v>-0.17</v>
      </c>
      <c r="H17" s="83">
        <v>-0.37</v>
      </c>
      <c r="I17" s="83">
        <v>-0.433</v>
      </c>
      <c r="J17" s="83">
        <v>-0.57899999999999996</v>
      </c>
      <c r="K17" s="83">
        <v>-0.33700000000000002</v>
      </c>
      <c r="L17" s="87">
        <v>-1.1000000000000001</v>
      </c>
      <c r="O17" s="96"/>
    </row>
    <row r="18" spans="1:15" ht="15" x14ac:dyDescent="0.25">
      <c r="A18" s="3" t="s">
        <v>7</v>
      </c>
      <c r="B18" s="3" t="s">
        <v>26</v>
      </c>
      <c r="C18" s="3">
        <v>-1</v>
      </c>
      <c r="D18" s="3">
        <v>-1</v>
      </c>
      <c r="E18" s="3">
        <v>-1</v>
      </c>
      <c r="F18" s="3">
        <v>-1</v>
      </c>
      <c r="G18" s="84">
        <v>-0.17</v>
      </c>
      <c r="H18" s="83">
        <v>-0.59299999999999997</v>
      </c>
      <c r="I18" s="83">
        <v>-0.433</v>
      </c>
      <c r="J18" s="83">
        <v>-0.70599999999999996</v>
      </c>
      <c r="K18" s="83">
        <v>-0.33700000000000002</v>
      </c>
      <c r="L18" s="87">
        <v>-1.1000000000000001</v>
      </c>
      <c r="O18" s="96"/>
    </row>
    <row r="19" spans="1:15" ht="15" x14ac:dyDescent="0.25">
      <c r="A19" s="3" t="s">
        <v>8</v>
      </c>
      <c r="B19" s="3" t="s">
        <v>27</v>
      </c>
      <c r="C19" s="3">
        <v>-1</v>
      </c>
      <c r="D19" s="3">
        <v>-1</v>
      </c>
      <c r="E19" s="3">
        <v>-1</v>
      </c>
      <c r="F19" s="3">
        <v>-1</v>
      </c>
      <c r="G19" s="84">
        <v>-0.17</v>
      </c>
      <c r="H19" s="83">
        <v>-0.59299999999999997</v>
      </c>
      <c r="I19" s="83">
        <v>-0.433</v>
      </c>
      <c r="J19" s="83">
        <v>-0.70599999999999996</v>
      </c>
      <c r="K19" s="83">
        <v>-0.33700000000000002</v>
      </c>
      <c r="L19" s="87">
        <v>-1.1000000000000001</v>
      </c>
      <c r="O19" s="96"/>
    </row>
    <row r="20" spans="1:15" ht="15" x14ac:dyDescent="0.25">
      <c r="A20" s="3" t="s">
        <v>9</v>
      </c>
      <c r="B20" s="3" t="s">
        <v>1</v>
      </c>
      <c r="C20" s="3">
        <v>-1</v>
      </c>
      <c r="D20" s="3">
        <v>-1</v>
      </c>
      <c r="E20" s="3">
        <v>-1</v>
      </c>
      <c r="F20" s="3">
        <v>-1</v>
      </c>
      <c r="G20" s="84">
        <v>-0.17</v>
      </c>
      <c r="H20" s="83">
        <v>-0.59299999999999997</v>
      </c>
      <c r="I20" s="83">
        <v>-0.433</v>
      </c>
      <c r="J20" s="83">
        <v>-0.70599999999999996</v>
      </c>
      <c r="K20" s="83">
        <v>-0.33700000000000002</v>
      </c>
      <c r="L20" s="87">
        <v>-1.1000000000000001</v>
      </c>
      <c r="O20" s="96"/>
    </row>
    <row r="21" spans="1:15" ht="15" x14ac:dyDescent="0.25">
      <c r="A21" s="3" t="s">
        <v>23</v>
      </c>
      <c r="B21" s="3" t="s">
        <v>37</v>
      </c>
      <c r="C21" s="3">
        <v>-1</v>
      </c>
      <c r="D21" s="3">
        <v>-1</v>
      </c>
      <c r="E21" s="3">
        <v>-1</v>
      </c>
      <c r="F21" s="3">
        <v>-1</v>
      </c>
      <c r="G21" s="84">
        <v>-0.56000000000000005</v>
      </c>
      <c r="H21" s="83">
        <v>-0.59299999999999997</v>
      </c>
      <c r="I21" s="83">
        <v>-0.433</v>
      </c>
      <c r="J21" s="83">
        <v>-0.70599999999999996</v>
      </c>
      <c r="K21" s="83">
        <v>-0.33700000000000002</v>
      </c>
      <c r="L21" s="87">
        <v>-1.1000000000000001</v>
      </c>
      <c r="O21" s="96"/>
    </row>
    <row r="22" spans="1:15" ht="15" x14ac:dyDescent="0.25">
      <c r="A22" s="3" t="s">
        <v>21</v>
      </c>
      <c r="B22" s="3" t="s">
        <v>0</v>
      </c>
      <c r="C22" s="3">
        <v>-1</v>
      </c>
      <c r="D22" s="3">
        <v>-1</v>
      </c>
      <c r="E22" s="3">
        <v>-1</v>
      </c>
      <c r="F22" s="3">
        <v>-1</v>
      </c>
      <c r="G22" s="84">
        <v>-0.17</v>
      </c>
      <c r="H22" s="83">
        <v>-0.55800000000000005</v>
      </c>
      <c r="I22" s="83">
        <v>-0.35799999999999998</v>
      </c>
      <c r="J22" s="83">
        <v>-0.626</v>
      </c>
      <c r="K22" s="83">
        <v>-0.33700000000000002</v>
      </c>
      <c r="L22" s="87">
        <v>-1.1000000000000001</v>
      </c>
      <c r="O22" s="96"/>
    </row>
    <row r="23" spans="1:15" ht="15" x14ac:dyDescent="0.25">
      <c r="A23" s="4" t="s">
        <v>47</v>
      </c>
      <c r="B23" s="2" t="s">
        <v>38</v>
      </c>
      <c r="C23" s="3">
        <v>-1</v>
      </c>
      <c r="D23" s="3">
        <v>-1</v>
      </c>
      <c r="E23" s="3">
        <v>-1</v>
      </c>
      <c r="F23" s="3">
        <v>-1</v>
      </c>
      <c r="G23" s="84">
        <v>-0.21</v>
      </c>
      <c r="H23" s="83">
        <v>-0.59299999999999997</v>
      </c>
      <c r="I23" s="83">
        <v>-0.433</v>
      </c>
      <c r="J23" s="83">
        <v>-0.70599999999999996</v>
      </c>
      <c r="K23" s="83">
        <v>-0.33700000000000002</v>
      </c>
      <c r="L23" s="87">
        <v>-1.1000000000000001</v>
      </c>
      <c r="O23" s="96"/>
    </row>
    <row r="24" spans="1:15" ht="15" x14ac:dyDescent="0.25">
      <c r="A24" s="3" t="s">
        <v>22</v>
      </c>
      <c r="B24" s="3" t="s">
        <v>39</v>
      </c>
      <c r="C24" s="3">
        <v>-1</v>
      </c>
      <c r="D24" s="3">
        <v>-1</v>
      </c>
      <c r="E24" s="3">
        <v>-1</v>
      </c>
      <c r="F24" s="3">
        <v>-1</v>
      </c>
      <c r="G24" s="84">
        <v>-0.2</v>
      </c>
      <c r="H24" s="83">
        <v>-0.59299999999999997</v>
      </c>
      <c r="I24" s="83">
        <v>-0.433</v>
      </c>
      <c r="J24" s="83">
        <v>-0.70599999999999996</v>
      </c>
      <c r="K24" s="83">
        <v>-0.33700000000000002</v>
      </c>
      <c r="L24" s="87">
        <v>-1.1000000000000001</v>
      </c>
      <c r="O24" s="96"/>
    </row>
    <row r="25" spans="1:15" ht="15" x14ac:dyDescent="0.25">
      <c r="G25" s="86" t="s">
        <v>73</v>
      </c>
      <c r="H25" s="86" t="s">
        <v>74</v>
      </c>
      <c r="I25" s="86" t="s">
        <v>74</v>
      </c>
      <c r="J25" s="86" t="s">
        <v>74</v>
      </c>
      <c r="K25" s="86" t="s">
        <v>74</v>
      </c>
      <c r="L25" s="87" t="s">
        <v>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opLeftCell="C1" zoomScale="80" zoomScaleNormal="80" workbookViewId="0">
      <selection activeCell="D5" sqref="D5"/>
    </sheetView>
  </sheetViews>
  <sheetFormatPr defaultColWidth="8.85546875" defaultRowHeight="12.75" x14ac:dyDescent="0.2"/>
  <cols>
    <col min="1" max="1" width="22.5703125" customWidth="1"/>
    <col min="2" max="2" width="9.140625" customWidth="1"/>
    <col min="3" max="12" width="14.42578125" customWidth="1"/>
  </cols>
  <sheetData>
    <row r="1" spans="1:12" ht="30" x14ac:dyDescent="0.25">
      <c r="A1" s="5"/>
      <c r="B1" s="5"/>
      <c r="C1" s="76" t="s">
        <v>51</v>
      </c>
      <c r="D1" s="78" t="s">
        <v>52</v>
      </c>
      <c r="E1" s="78" t="s">
        <v>53</v>
      </c>
      <c r="F1" s="76" t="s">
        <v>54</v>
      </c>
      <c r="G1" s="76" t="s">
        <v>55</v>
      </c>
      <c r="H1" s="78" t="s">
        <v>56</v>
      </c>
      <c r="I1" s="78" t="s">
        <v>57</v>
      </c>
      <c r="J1" s="78" t="s">
        <v>58</v>
      </c>
      <c r="K1" s="76" t="s">
        <v>59</v>
      </c>
      <c r="L1" s="32" t="s">
        <v>63</v>
      </c>
    </row>
    <row r="2" spans="1:12" ht="15" x14ac:dyDescent="0.2">
      <c r="A2" s="5"/>
      <c r="B2" s="5"/>
      <c r="C2" s="77" t="s">
        <v>60</v>
      </c>
      <c r="D2" s="77" t="s">
        <v>60</v>
      </c>
      <c r="E2" s="77" t="s">
        <v>60</v>
      </c>
      <c r="F2" s="77" t="s">
        <v>60</v>
      </c>
      <c r="G2" s="77" t="s">
        <v>60</v>
      </c>
      <c r="H2" s="77" t="s">
        <v>60</v>
      </c>
      <c r="I2" s="77" t="s">
        <v>60</v>
      </c>
      <c r="J2" s="77" t="s">
        <v>60</v>
      </c>
      <c r="K2" s="75" t="s">
        <v>61</v>
      </c>
      <c r="L2" s="77" t="s">
        <v>61</v>
      </c>
    </row>
    <row r="3" spans="1:12" ht="15" x14ac:dyDescent="0.25">
      <c r="A3" s="5"/>
      <c r="B3" s="5"/>
      <c r="C3" s="33" t="s">
        <v>62</v>
      </c>
      <c r="D3" s="33" t="s">
        <v>62</v>
      </c>
      <c r="E3" s="33" t="s">
        <v>62</v>
      </c>
      <c r="F3" s="33" t="s">
        <v>62</v>
      </c>
      <c r="G3" s="33" t="s">
        <v>62</v>
      </c>
      <c r="H3" s="33" t="s">
        <v>62</v>
      </c>
      <c r="I3" s="33" t="s">
        <v>62</v>
      </c>
      <c r="J3" s="33" t="s">
        <v>62</v>
      </c>
      <c r="K3" s="33" t="s">
        <v>62</v>
      </c>
      <c r="L3" s="33" t="s">
        <v>62</v>
      </c>
    </row>
    <row r="4" spans="1:12" x14ac:dyDescent="0.2">
      <c r="A4" s="5"/>
      <c r="B4" s="5"/>
      <c r="C4" s="80" t="s">
        <v>71</v>
      </c>
      <c r="D4" s="80" t="s">
        <v>121</v>
      </c>
      <c r="E4" s="118" t="s">
        <v>113</v>
      </c>
      <c r="F4" s="80" t="s">
        <v>114</v>
      </c>
      <c r="G4" s="80" t="s">
        <v>120</v>
      </c>
      <c r="H4" s="80" t="s">
        <v>115</v>
      </c>
      <c r="I4" s="80" t="s">
        <v>116</v>
      </c>
      <c r="J4" s="80" t="s">
        <v>117</v>
      </c>
      <c r="K4" s="80" t="s">
        <v>118</v>
      </c>
      <c r="L4" s="80" t="s">
        <v>119</v>
      </c>
    </row>
    <row r="5" spans="1:12" ht="15" x14ac:dyDescent="0.25">
      <c r="A5" s="3" t="s">
        <v>16</v>
      </c>
      <c r="B5" s="3" t="s">
        <v>32</v>
      </c>
      <c r="C5" s="3">
        <f>Production!C5/data!C3</f>
        <v>0.50029999999999997</v>
      </c>
      <c r="D5" s="3">
        <f>Production!D5/data!C3</f>
        <v>0.48733333333333334</v>
      </c>
      <c r="E5" s="3">
        <f>Production!E5/Consumption!D5</f>
        <v>0.61477428180574556</v>
      </c>
      <c r="F5" s="3">
        <f>Production!F5/Consumption!D5</f>
        <v>0.38522571819425444</v>
      </c>
      <c r="G5" s="119">
        <f>Production!G5/Consumption!E5</f>
        <v>0.4667936827078038</v>
      </c>
      <c r="H5" s="108">
        <f>Production!H5/Consumption!E5</f>
        <v>2.6008076504075744E-2</v>
      </c>
      <c r="I5" s="87">
        <v>0.79</v>
      </c>
      <c r="J5" s="87">
        <v>0.86</v>
      </c>
      <c r="K5">
        <f>Production!K5/Consumption!F5</f>
        <v>8.8931323740025922E-2</v>
      </c>
      <c r="L5" s="87">
        <f>0.65*0.667</f>
        <v>0.43355000000000005</v>
      </c>
    </row>
    <row r="6" spans="1:12" ht="15" x14ac:dyDescent="0.25">
      <c r="A6" s="3" t="s">
        <v>11</v>
      </c>
      <c r="B6" s="3" t="s">
        <v>3</v>
      </c>
      <c r="C6" s="3">
        <f>Production!C6/data!C4</f>
        <v>1.0207526313350774</v>
      </c>
      <c r="D6" s="3">
        <f>Production!D6/data!C4</f>
        <v>0.82842069628202386</v>
      </c>
      <c r="E6" s="3">
        <f>Production!E6/Consumption!D6</f>
        <v>0.91501824523587483</v>
      </c>
      <c r="F6" s="3">
        <f>Production!F6/Consumption!D6</f>
        <v>8.4981754764125145E-2</v>
      </c>
      <c r="G6" s="119">
        <f>Production!G6/Consumption!E6</f>
        <v>0.46593466341090678</v>
      </c>
      <c r="H6" s="108">
        <f>Production!H6/Consumption!E6</f>
        <v>3.8795581057099369E-2</v>
      </c>
      <c r="I6" s="87">
        <v>0.79</v>
      </c>
      <c r="J6" s="87">
        <v>0.86</v>
      </c>
      <c r="K6">
        <f>Production!K6/Consumption!F6</f>
        <v>0.84704534150965127</v>
      </c>
      <c r="L6" s="87">
        <f t="shared" ref="L6:L24" si="0">0.65*0.667</f>
        <v>0.43355000000000005</v>
      </c>
    </row>
    <row r="7" spans="1:12" ht="15" x14ac:dyDescent="0.25">
      <c r="A7" s="3" t="s">
        <v>10</v>
      </c>
      <c r="B7" s="3" t="s">
        <v>2</v>
      </c>
      <c r="C7" s="3">
        <f>Production!C7/data!C5</f>
        <v>0.83348766427379983</v>
      </c>
      <c r="D7" s="3">
        <f>Production!D7/data!C5</f>
        <v>0.8527062929264092</v>
      </c>
      <c r="E7" s="3">
        <f>Production!E7/Consumption!D7</f>
        <v>0.92128554620639902</v>
      </c>
      <c r="F7" s="3">
        <f>Production!F7/Consumption!D7</f>
        <v>7.8714453793601008E-2</v>
      </c>
      <c r="G7" s="119">
        <f>Production!G7/Consumption!E7</f>
        <v>0.33447943046466772</v>
      </c>
      <c r="H7" s="108">
        <f>Production!H7/Consumption!E7</f>
        <v>2.7850093318943853E-2</v>
      </c>
      <c r="I7" s="87">
        <v>0.79</v>
      </c>
      <c r="J7" s="87">
        <v>0.86</v>
      </c>
      <c r="K7">
        <f>Production!K7/Consumption!F7</f>
        <v>0.84704534150965116</v>
      </c>
      <c r="L7" s="87">
        <f t="shared" si="0"/>
        <v>0.43355000000000005</v>
      </c>
    </row>
    <row r="8" spans="1:12" ht="15" x14ac:dyDescent="0.25">
      <c r="A8" s="3" t="s">
        <v>12</v>
      </c>
      <c r="B8" s="3" t="s">
        <v>28</v>
      </c>
      <c r="C8" s="3">
        <f>Production!C8/data!C6</f>
        <v>0.47236778938775792</v>
      </c>
      <c r="D8" s="3">
        <f>Production!D8/data!C6</f>
        <v>0.47355840244437564</v>
      </c>
      <c r="E8" s="3">
        <f>Production!E8/Consumption!D8</f>
        <v>0.92128554620639891</v>
      </c>
      <c r="F8" s="3">
        <f>Production!F8/Consumption!D8</f>
        <v>7.8714453793600994E-2</v>
      </c>
      <c r="G8" s="119">
        <f>Production!G8/Consumption!E8</f>
        <v>0.32607907114784079</v>
      </c>
      <c r="H8" s="108">
        <f>Production!H8/Consumption!E8</f>
        <v>4.2087446696065459E-3</v>
      </c>
      <c r="I8" s="87">
        <v>0.79</v>
      </c>
      <c r="J8" s="87">
        <v>0.86</v>
      </c>
      <c r="K8">
        <f>Production!K8/Consumption!F8</f>
        <v>0.84704534150965116</v>
      </c>
      <c r="L8" s="87">
        <f t="shared" si="0"/>
        <v>0.43355000000000005</v>
      </c>
    </row>
    <row r="9" spans="1:12" ht="15" x14ac:dyDescent="0.25">
      <c r="A9" s="3" t="s">
        <v>13</v>
      </c>
      <c r="B9" s="3" t="s">
        <v>29</v>
      </c>
      <c r="C9" s="3">
        <f>Production!C9/data!C7</f>
        <v>0.52621548832763332</v>
      </c>
      <c r="D9" s="3">
        <f>Production!D9/data!C7</f>
        <v>0.52754182565433672</v>
      </c>
      <c r="E9" s="3">
        <f>Production!E9/Consumption!D9</f>
        <v>0.92128554620639891</v>
      </c>
      <c r="F9" s="3">
        <f>Production!F9/Consumption!D9</f>
        <v>7.871445379360098E-2</v>
      </c>
      <c r="G9" s="119">
        <f>Production!G9/Consumption!E9</f>
        <v>0.32993913473910519</v>
      </c>
      <c r="H9" s="108">
        <f>Production!H9/Consumption!E9</f>
        <v>9.3154999871703208E-3</v>
      </c>
      <c r="I9" s="87">
        <v>0.79</v>
      </c>
      <c r="J9" s="87">
        <v>0.86</v>
      </c>
      <c r="K9">
        <f>Production!K9/Consumption!F9</f>
        <v>0.59096186616952406</v>
      </c>
      <c r="L9" s="87">
        <f t="shared" si="0"/>
        <v>0.43355000000000005</v>
      </c>
    </row>
    <row r="10" spans="1:12" ht="15" x14ac:dyDescent="0.25">
      <c r="A10" s="3" t="s">
        <v>15</v>
      </c>
      <c r="B10" s="3" t="s">
        <v>30</v>
      </c>
      <c r="C10" s="3">
        <f>Production!C10/data!C8</f>
        <v>0.31948588327330535</v>
      </c>
      <c r="D10" s="3">
        <f>Production!D10/data!C8</f>
        <v>0.33161694166819977</v>
      </c>
      <c r="E10" s="3">
        <f>Production!E10/Consumption!D10</f>
        <v>0.92128554620639891</v>
      </c>
      <c r="F10" s="3">
        <f>Production!F10/Consumption!D10</f>
        <v>7.8714453793600994E-2</v>
      </c>
      <c r="G10" s="119">
        <f>Production!G10/Consumption!E10</f>
        <v>0.31783209689160191</v>
      </c>
      <c r="H10" s="108">
        <f>Production!H10/Consumption!E10</f>
        <v>9.7006361398438348E-3</v>
      </c>
      <c r="I10" s="87">
        <v>0.79</v>
      </c>
      <c r="J10" s="87">
        <v>0.86</v>
      </c>
      <c r="K10">
        <f>Production!K10/Consumption!F10</f>
        <v>0.59096186616952406</v>
      </c>
      <c r="L10" s="87">
        <f t="shared" si="0"/>
        <v>0.43355000000000005</v>
      </c>
    </row>
    <row r="11" spans="1:12" ht="15" x14ac:dyDescent="0.25">
      <c r="A11" s="3" t="s">
        <v>17</v>
      </c>
      <c r="B11" s="3" t="s">
        <v>33</v>
      </c>
      <c r="C11" s="3">
        <f>Production!C11/data!C9</f>
        <v>0.59569614686967509</v>
      </c>
      <c r="D11" s="3">
        <f>Production!D11/data!C9</f>
        <v>0.53998041204659131</v>
      </c>
      <c r="E11" s="3">
        <f>Production!E11/Consumption!D11</f>
        <v>0.59853479853479852</v>
      </c>
      <c r="F11" s="3">
        <f>Production!F11/Consumption!D11</f>
        <v>0.40146520146520148</v>
      </c>
      <c r="G11" s="119">
        <f>Production!G11/Consumption!E11</f>
        <v>0.42856338094903634</v>
      </c>
      <c r="H11" s="108">
        <f>Production!H11/Consumption!E11</f>
        <v>8.2801645386638603E-2</v>
      </c>
      <c r="I11" s="87">
        <v>0.79</v>
      </c>
      <c r="J11" s="87">
        <v>0.86</v>
      </c>
      <c r="K11">
        <f>Production!K11/Consumption!F11</f>
        <v>0.18052988293284042</v>
      </c>
      <c r="L11" s="87">
        <f t="shared" si="0"/>
        <v>0.43355000000000005</v>
      </c>
    </row>
    <row r="12" spans="1:12" ht="15" x14ac:dyDescent="0.25">
      <c r="A12" s="3" t="s">
        <v>40</v>
      </c>
      <c r="B12" s="2" t="s">
        <v>41</v>
      </c>
      <c r="C12" s="3">
        <f>Production!C12/data!C10</f>
        <v>0.4834898798630734</v>
      </c>
      <c r="D12" s="3">
        <f>Production!D12/data!C10</f>
        <v>0.14335367088868364</v>
      </c>
      <c r="E12" s="3">
        <f>Production!E12/Consumption!D12</f>
        <v>0.90086678690071587</v>
      </c>
      <c r="F12" s="3">
        <f>Production!F12/Consumption!D12</f>
        <v>9.9133213099284107E-2</v>
      </c>
      <c r="G12" s="119">
        <f>Production!G12/Consumption!E12</f>
        <v>0.36174011142693829</v>
      </c>
      <c r="H12" s="108">
        <f>Production!H12/Consumption!E12</f>
        <v>0.61654099396910111</v>
      </c>
      <c r="I12" s="87">
        <v>0.79</v>
      </c>
      <c r="J12" s="87">
        <v>0.86</v>
      </c>
      <c r="K12">
        <f>Production!K12/Consumption!F12</f>
        <v>0.15967659137577001</v>
      </c>
      <c r="L12" s="87">
        <f t="shared" si="0"/>
        <v>0.43355000000000005</v>
      </c>
    </row>
    <row r="13" spans="1:12" ht="15" x14ac:dyDescent="0.25">
      <c r="A13" s="3" t="s">
        <v>19</v>
      </c>
      <c r="B13" s="2" t="s">
        <v>35</v>
      </c>
      <c r="C13" s="3">
        <f>Production!C13/data!C11</f>
        <v>0.68770579440053115</v>
      </c>
      <c r="D13" s="3">
        <f>Production!D13/data!C11</f>
        <v>0.65728032902769729</v>
      </c>
      <c r="E13" s="3">
        <f>Production!E13/Consumption!D13</f>
        <v>0.48918439666386238</v>
      </c>
      <c r="F13" s="3">
        <f>Production!F13/Consumption!D13</f>
        <v>0.51081560333613774</v>
      </c>
      <c r="G13" s="119">
        <f>Production!G13/Consumption!E13</f>
        <v>0.47699166888168959</v>
      </c>
      <c r="H13" s="108">
        <f>Production!H13/Consumption!E13</f>
        <v>4.9833026783729195E-2</v>
      </c>
      <c r="I13" s="87">
        <v>0.79</v>
      </c>
      <c r="J13" s="87">
        <v>0.86</v>
      </c>
      <c r="K13">
        <f>Production!K13/Consumption!F13</f>
        <v>0.40595575885795238</v>
      </c>
      <c r="L13" s="87">
        <f t="shared" si="0"/>
        <v>0.43355000000000005</v>
      </c>
    </row>
    <row r="14" spans="1:12" ht="15" x14ac:dyDescent="0.25">
      <c r="A14" s="3" t="s">
        <v>6</v>
      </c>
      <c r="B14" s="2" t="s">
        <v>25</v>
      </c>
      <c r="C14" s="3">
        <f>Production!C14/data!C12</f>
        <v>0.89933025605540218</v>
      </c>
      <c r="D14" s="3">
        <f>Production!D14/data!C12</f>
        <v>0.89933025605540218</v>
      </c>
      <c r="E14" s="3">
        <f>Production!E14/Consumption!D14</f>
        <v>0.86807206305517326</v>
      </c>
      <c r="F14" s="3">
        <f>Production!F14/Consumption!D14</f>
        <v>0.13192793694482671</v>
      </c>
      <c r="G14" s="119">
        <f>Production!G14/Consumption!E14</f>
        <v>0.57225769031562912</v>
      </c>
      <c r="H14" s="108">
        <f>Production!H14/Consumption!E14</f>
        <v>0.15506145490755871</v>
      </c>
      <c r="I14" s="87">
        <v>0.79</v>
      </c>
      <c r="J14" s="87">
        <v>0.86</v>
      </c>
      <c r="K14">
        <f>Production!K14/Consumption!F14</f>
        <v>2.2161909218530651</v>
      </c>
      <c r="L14" s="87">
        <f t="shared" si="0"/>
        <v>0.43355000000000005</v>
      </c>
    </row>
    <row r="15" spans="1:12" ht="15" x14ac:dyDescent="0.25">
      <c r="A15" s="3" t="s">
        <v>14</v>
      </c>
      <c r="B15" s="3" t="s">
        <v>31</v>
      </c>
      <c r="C15" s="3">
        <f>Production!C15/data!C13</f>
        <v>0.9010606674773679</v>
      </c>
      <c r="D15" s="3">
        <f>Production!D15/data!C13</f>
        <v>0.42433308072352149</v>
      </c>
      <c r="E15" s="3">
        <f>Production!E15/Consumption!D15</f>
        <v>0.71342043782988662</v>
      </c>
      <c r="F15" s="3">
        <f>Production!F15/Consumption!D15</f>
        <v>0.28657956217011338</v>
      </c>
      <c r="G15" s="119">
        <f>Production!G15/Consumption!E15</f>
        <v>0.66670630875741166</v>
      </c>
      <c r="H15" s="108">
        <f>Production!H15/Consumption!E15</f>
        <v>0.17853380594610227</v>
      </c>
      <c r="I15" s="87">
        <v>0.79</v>
      </c>
      <c r="J15" s="87">
        <v>0.86</v>
      </c>
      <c r="K15">
        <f>Production!K15/Consumption!F15</f>
        <v>0.42515620755229561</v>
      </c>
      <c r="L15" s="87">
        <f t="shared" si="0"/>
        <v>0.43355000000000005</v>
      </c>
    </row>
    <row r="16" spans="1:12" ht="15" x14ac:dyDescent="0.25">
      <c r="A16" s="3" t="s">
        <v>20</v>
      </c>
      <c r="B16" s="3" t="s">
        <v>36</v>
      </c>
      <c r="C16" s="3">
        <f>Production!C16/data!C14</f>
        <v>0.58723684210526317</v>
      </c>
      <c r="D16" s="3">
        <f>Production!D16/data!C14</f>
        <v>0.48510526315789476</v>
      </c>
      <c r="E16" s="3">
        <f>Production!E16/Consumption!D16</f>
        <v>0.71281327980904852</v>
      </c>
      <c r="F16" s="3">
        <f>Production!F16/Consumption!D16</f>
        <v>0.28718672019095148</v>
      </c>
      <c r="G16" s="119">
        <f>Production!G16/Consumption!E16</f>
        <v>0.60714590834417248</v>
      </c>
      <c r="H16" s="108">
        <f>Production!H16/Consumption!E16</f>
        <v>5.848227840915985E-2</v>
      </c>
      <c r="I16" s="87">
        <v>0.79</v>
      </c>
      <c r="J16" s="87">
        <v>0.86</v>
      </c>
      <c r="K16">
        <f>Production!K16/Consumption!F16</f>
        <v>0.20637940682708447</v>
      </c>
      <c r="L16" s="87">
        <f t="shared" si="0"/>
        <v>0.43355000000000005</v>
      </c>
    </row>
    <row r="17" spans="1:12" ht="15" x14ac:dyDescent="0.25">
      <c r="A17" s="3" t="s">
        <v>18</v>
      </c>
      <c r="B17" s="3" t="s">
        <v>34</v>
      </c>
      <c r="C17" s="3">
        <f>Production!C17/data!C15</f>
        <v>0.83205177495834937</v>
      </c>
      <c r="D17" s="3">
        <f>Production!D17/data!C15</f>
        <v>0.79104190695886201</v>
      </c>
      <c r="E17" s="3">
        <f>Production!E17/Consumption!D17</f>
        <v>0.54434993924665853</v>
      </c>
      <c r="F17" s="3">
        <f>Production!F17/Consumption!D17</f>
        <v>0.45565006075334141</v>
      </c>
      <c r="G17" s="119">
        <f>Production!G17/Consumption!E17</f>
        <v>0.4676365509427704</v>
      </c>
      <c r="H17" s="108">
        <f>Production!H17/Consumption!E17</f>
        <v>3.1929397348744787E-3</v>
      </c>
      <c r="I17" s="87">
        <v>0.79</v>
      </c>
      <c r="J17" s="87">
        <v>0.86</v>
      </c>
      <c r="K17">
        <f>Production!K17/Consumption!F17</f>
        <v>0.37463722397476346</v>
      </c>
      <c r="L17" s="87">
        <f t="shared" si="0"/>
        <v>0.43355000000000005</v>
      </c>
    </row>
    <row r="18" spans="1:12" ht="15" x14ac:dyDescent="0.25">
      <c r="A18" s="3" t="s">
        <v>7</v>
      </c>
      <c r="B18" s="3" t="s">
        <v>26</v>
      </c>
      <c r="C18" s="3">
        <f>Production!C18/data!C16</f>
        <v>0.34066712365604435</v>
      </c>
      <c r="D18" s="3">
        <f>Production!D18/data!C16</f>
        <v>0.32063700805937623</v>
      </c>
      <c r="E18" s="3">
        <f>Production!E18/Consumption!D18</f>
        <v>0.63432552440648271</v>
      </c>
      <c r="F18" s="3">
        <f>Production!F18/Consumption!D18</f>
        <v>0.36567447559351723</v>
      </c>
      <c r="G18" s="119">
        <f>Production!G18/Consumption!E18</f>
        <v>0.35032385251650638</v>
      </c>
      <c r="H18" s="108">
        <f>Production!H18/Consumption!E18</f>
        <v>5.9740167512052293E-2</v>
      </c>
      <c r="I18" s="87">
        <v>0.79</v>
      </c>
      <c r="J18" s="87">
        <v>0.86</v>
      </c>
      <c r="K18">
        <f>Production!K18/Consumption!F18</f>
        <v>0.4015614025400332</v>
      </c>
      <c r="L18" s="87">
        <f t="shared" si="0"/>
        <v>0.43355000000000005</v>
      </c>
    </row>
    <row r="19" spans="1:12" ht="15" x14ac:dyDescent="0.25">
      <c r="A19" s="3" t="s">
        <v>8</v>
      </c>
      <c r="B19" s="3" t="s">
        <v>27</v>
      </c>
      <c r="C19" s="3">
        <f>Production!C19/data!C17</f>
        <v>0.62107065201220535</v>
      </c>
      <c r="D19" s="3">
        <f>Production!D19/data!C17</f>
        <v>0.58455372363944369</v>
      </c>
      <c r="E19" s="3">
        <f>Production!E19/Consumption!D19</f>
        <v>0.63432552440648271</v>
      </c>
      <c r="F19" s="3">
        <f>Production!F19/Consumption!D19</f>
        <v>0.36567447559351729</v>
      </c>
      <c r="G19" s="119">
        <f>Production!G19/Consumption!E19</f>
        <v>0.37549986273501068</v>
      </c>
      <c r="H19" s="108">
        <f>Production!H19/Consumption!E19</f>
        <v>6.4033392357961752E-2</v>
      </c>
      <c r="I19" s="87">
        <v>0.79</v>
      </c>
      <c r="J19" s="87">
        <v>0.86</v>
      </c>
      <c r="K19">
        <f>Production!K19/Consumption!F19</f>
        <v>0.40156140254003309</v>
      </c>
      <c r="L19" s="87">
        <f t="shared" si="0"/>
        <v>0.43355000000000005</v>
      </c>
    </row>
    <row r="20" spans="1:12" ht="15" x14ac:dyDescent="0.25">
      <c r="A20" s="3" t="s">
        <v>9</v>
      </c>
      <c r="B20" s="3" t="s">
        <v>1</v>
      </c>
      <c r="C20" s="3">
        <f>Production!C20/data!C18</f>
        <v>0.35164180308160264</v>
      </c>
      <c r="D20" s="3">
        <f>Production!D20/data!C18</f>
        <v>0.33096641213470063</v>
      </c>
      <c r="E20" s="3">
        <f>Production!E20/Consumption!D20</f>
        <v>0.63432552440648271</v>
      </c>
      <c r="F20" s="3">
        <f>Production!F20/Consumption!D20</f>
        <v>0.36567447559351735</v>
      </c>
      <c r="G20" s="119">
        <f>Production!G20/Consumption!E20</f>
        <v>0.37471327993481496</v>
      </c>
      <c r="H20" s="108">
        <f>Production!H20/Consumption!E20</f>
        <v>6.3899257648297444E-2</v>
      </c>
      <c r="I20" s="87">
        <v>0.79</v>
      </c>
      <c r="J20" s="87">
        <v>0.86</v>
      </c>
      <c r="K20">
        <f>Production!K20/Consumption!F20</f>
        <v>0.40156140254003314</v>
      </c>
      <c r="L20" s="87">
        <f t="shared" si="0"/>
        <v>0.43355000000000005</v>
      </c>
    </row>
    <row r="21" spans="1:12" ht="15" x14ac:dyDescent="0.25">
      <c r="A21" s="3" t="s">
        <v>23</v>
      </c>
      <c r="B21" s="3" t="s">
        <v>37</v>
      </c>
      <c r="C21" s="3">
        <f>Production!C21/data!C19</f>
        <v>7.6059850368438389E-2</v>
      </c>
      <c r="D21" s="3">
        <f>Production!D21/data!C19</f>
        <v>1.2104491654295139E-2</v>
      </c>
      <c r="E21" s="3">
        <f>Production!E21/Consumption!D21</f>
        <v>0.93364370434393285</v>
      </c>
      <c r="F21" s="3">
        <f>Production!F21/Consumption!D21</f>
        <v>6.6356295656067127E-2</v>
      </c>
      <c r="G21" s="119">
        <f>Production!G21/Consumption!E21</f>
        <v>0.50906644973848247</v>
      </c>
      <c r="H21" s="108">
        <f>Production!H21/Consumption!E21</f>
        <v>0.13847088362615298</v>
      </c>
      <c r="I21" s="87">
        <v>0.79</v>
      </c>
      <c r="J21" s="87">
        <v>0.86</v>
      </c>
      <c r="K21">
        <f>Production!K21/Consumption!F21</f>
        <v>4.8582995951417006E-3</v>
      </c>
      <c r="L21" s="87">
        <f t="shared" si="0"/>
        <v>0.43355000000000005</v>
      </c>
    </row>
    <row r="22" spans="1:12" ht="15" x14ac:dyDescent="0.25">
      <c r="A22" s="3" t="s">
        <v>21</v>
      </c>
      <c r="B22" s="3" t="s">
        <v>0</v>
      </c>
      <c r="C22" s="3">
        <f>Production!C22/data!C20</f>
        <v>0.62176647682447184</v>
      </c>
      <c r="D22" s="3">
        <f>Production!D22/data!C20</f>
        <v>0.51298139392927278</v>
      </c>
      <c r="E22" s="3">
        <f>Production!E22/Consumption!D22</f>
        <v>0.68495023919756037</v>
      </c>
      <c r="F22" s="3">
        <f>Production!F22/Consumption!D22</f>
        <v>0.31504976080243952</v>
      </c>
      <c r="G22" s="119">
        <f>Production!G22/Consumption!E22</f>
        <v>0.61787708001596786</v>
      </c>
      <c r="H22" s="108">
        <f>Production!H22/Consumption!E22</f>
        <v>3.3018277788350696E-2</v>
      </c>
      <c r="I22" s="87">
        <v>0.79</v>
      </c>
      <c r="J22" s="87">
        <v>0.86</v>
      </c>
      <c r="K22">
        <f>Production!K22/Consumption!F22</f>
        <v>0.19056776144936449</v>
      </c>
      <c r="L22" s="87">
        <f t="shared" si="0"/>
        <v>0.43355000000000005</v>
      </c>
    </row>
    <row r="23" spans="1:12" ht="15" x14ac:dyDescent="0.25">
      <c r="A23" s="4" t="s">
        <v>47</v>
      </c>
      <c r="B23" s="2" t="s">
        <v>38</v>
      </c>
      <c r="C23" s="3">
        <f>Production!C23/data!C21</f>
        <v>2.4381952913157631E-2</v>
      </c>
      <c r="D23" s="3">
        <f>Production!D23/data!C21</f>
        <v>8.4506678526850409E-3</v>
      </c>
      <c r="E23" s="3">
        <f>Production!E23/Consumption!D23</f>
        <v>0.6571933041322876</v>
      </c>
      <c r="F23" s="3">
        <f>Production!F23/Consumption!D23</f>
        <v>0.34280669586771251</v>
      </c>
      <c r="G23" s="119">
        <f>Production!G23/Consumption!E23</f>
        <v>0.48340413641746416</v>
      </c>
      <c r="H23" s="108">
        <f>Production!H23/Consumption!E23</f>
        <v>7.476618218575902E-2</v>
      </c>
      <c r="I23" s="87">
        <v>0.79</v>
      </c>
      <c r="J23" s="87">
        <v>0.86</v>
      </c>
      <c r="K23">
        <f>Production!K23/Consumption!F23</f>
        <v>0.27397569134935035</v>
      </c>
      <c r="L23" s="87">
        <f t="shared" si="0"/>
        <v>0.43355000000000005</v>
      </c>
    </row>
    <row r="24" spans="1:12" ht="15" x14ac:dyDescent="0.25">
      <c r="A24" s="3" t="s">
        <v>22</v>
      </c>
      <c r="B24" s="3" t="s">
        <v>39</v>
      </c>
      <c r="C24" s="3">
        <f>Production!C24/data!C22</f>
        <v>0.34817668806657842</v>
      </c>
      <c r="D24" s="3">
        <f>Production!D24/data!C22</f>
        <v>0.15086875658258181</v>
      </c>
      <c r="E24" s="3">
        <f>Production!E24/Consumption!D24</f>
        <v>0.74456499347575156</v>
      </c>
      <c r="F24" s="3">
        <f>Production!F24/Consumption!D24</f>
        <v>0.25543500652424839</v>
      </c>
      <c r="G24" s="119">
        <f>Production!G24/Consumption!E24</f>
        <v>0.443568220664872</v>
      </c>
      <c r="H24" s="108">
        <f>Production!H24/Consumption!E24</f>
        <v>0.41558445477354738</v>
      </c>
      <c r="I24" s="87">
        <v>0.79</v>
      </c>
      <c r="J24" s="87">
        <v>0.86</v>
      </c>
      <c r="K24">
        <f>Production!K24/Consumption!F24</f>
        <v>0.14846503529771091</v>
      </c>
      <c r="L24" s="87">
        <f t="shared" si="0"/>
        <v>0.43355000000000005</v>
      </c>
    </row>
    <row r="25" spans="1:12" ht="15" x14ac:dyDescent="0.25">
      <c r="G25" s="87"/>
      <c r="H25" s="87"/>
      <c r="I25" s="87"/>
      <c r="J25" s="87"/>
      <c r="K25" s="87"/>
      <c r="L25" s="8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33"/>
  <sheetViews>
    <sheetView workbookViewId="0">
      <selection activeCell="R32" sqref="R32"/>
    </sheetView>
  </sheetViews>
  <sheetFormatPr defaultColWidth="8.85546875" defaultRowHeight="12.75" x14ac:dyDescent="0.2"/>
  <sheetData>
    <row r="1" spans="1:21" x14ac:dyDescent="0.2">
      <c r="B1" s="3" t="s">
        <v>32</v>
      </c>
      <c r="C1" s="3" t="s">
        <v>3</v>
      </c>
      <c r="D1" s="3" t="s">
        <v>2</v>
      </c>
      <c r="E1" s="3" t="s">
        <v>28</v>
      </c>
      <c r="F1" s="3" t="s">
        <v>29</v>
      </c>
      <c r="G1" s="3" t="s">
        <v>30</v>
      </c>
      <c r="H1" s="3" t="s">
        <v>33</v>
      </c>
      <c r="I1" s="2" t="s">
        <v>41</v>
      </c>
      <c r="J1" s="2" t="s">
        <v>35</v>
      </c>
      <c r="K1" s="2" t="s">
        <v>25</v>
      </c>
      <c r="L1" s="3" t="s">
        <v>31</v>
      </c>
      <c r="M1" s="3" t="s">
        <v>36</v>
      </c>
      <c r="N1" s="3" t="s">
        <v>34</v>
      </c>
      <c r="O1" s="3" t="s">
        <v>26</v>
      </c>
      <c r="P1" s="3" t="s">
        <v>27</v>
      </c>
      <c r="Q1" s="3" t="s">
        <v>1</v>
      </c>
      <c r="R1" s="3" t="s">
        <v>37</v>
      </c>
      <c r="S1" s="3" t="s">
        <v>0</v>
      </c>
      <c r="T1" s="2" t="s">
        <v>38</v>
      </c>
      <c r="U1" s="3" t="s">
        <v>39</v>
      </c>
    </row>
    <row r="2" spans="1:21" x14ac:dyDescent="0.2">
      <c r="A2" s="3" t="s">
        <v>32</v>
      </c>
      <c r="B2" s="3">
        <v>0</v>
      </c>
      <c r="C2">
        <v>0</v>
      </c>
      <c r="D2">
        <v>0</v>
      </c>
      <c r="E2">
        <v>0</v>
      </c>
      <c r="F2">
        <v>0</v>
      </c>
      <c r="G2">
        <v>0</v>
      </c>
      <c r="H2" s="3">
        <v>0.08</v>
      </c>
      <c r="I2" s="3">
        <v>0</v>
      </c>
      <c r="J2" s="3">
        <v>0.01</v>
      </c>
      <c r="K2" s="2">
        <v>0.02</v>
      </c>
      <c r="L2" s="3">
        <v>0.05</v>
      </c>
      <c r="M2" s="3">
        <v>0.1</v>
      </c>
      <c r="N2" s="3">
        <v>0.01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2">
        <v>0</v>
      </c>
      <c r="U2">
        <v>0</v>
      </c>
    </row>
    <row r="3" spans="1:21" x14ac:dyDescent="0.2">
      <c r="A3" s="4" t="s">
        <v>3</v>
      </c>
      <c r="B3">
        <v>0.05</v>
      </c>
      <c r="C3">
        <v>0</v>
      </c>
      <c r="D3">
        <v>0</v>
      </c>
      <c r="E3">
        <v>0</v>
      </c>
      <c r="F3">
        <v>0</v>
      </c>
      <c r="G3">
        <v>0</v>
      </c>
      <c r="H3">
        <v>0.08</v>
      </c>
      <c r="I3" s="3">
        <v>0</v>
      </c>
      <c r="J3">
        <v>0.01</v>
      </c>
      <c r="K3">
        <v>0.02</v>
      </c>
      <c r="L3">
        <v>0.05</v>
      </c>
      <c r="M3" s="3">
        <v>0.1</v>
      </c>
      <c r="N3">
        <v>0.01</v>
      </c>
      <c r="O3">
        <v>0.15</v>
      </c>
      <c r="P3">
        <v>0.15</v>
      </c>
      <c r="Q3">
        <v>0.15</v>
      </c>
      <c r="R3">
        <v>0</v>
      </c>
      <c r="S3">
        <v>0</v>
      </c>
      <c r="T3">
        <v>0</v>
      </c>
      <c r="U3">
        <v>0</v>
      </c>
    </row>
    <row r="4" spans="1:21" x14ac:dyDescent="0.2">
      <c r="A4" s="4" t="s">
        <v>2</v>
      </c>
      <c r="B4">
        <v>0.05</v>
      </c>
      <c r="C4">
        <v>0</v>
      </c>
      <c r="D4">
        <v>0</v>
      </c>
      <c r="E4">
        <v>0</v>
      </c>
      <c r="F4">
        <v>0</v>
      </c>
      <c r="G4">
        <v>0</v>
      </c>
      <c r="H4">
        <v>0.08</v>
      </c>
      <c r="I4" s="3">
        <v>0</v>
      </c>
      <c r="J4">
        <v>0.01</v>
      </c>
      <c r="K4">
        <v>0.02</v>
      </c>
      <c r="L4">
        <v>0.05</v>
      </c>
      <c r="M4" s="3">
        <v>0.1</v>
      </c>
      <c r="N4">
        <v>0.01</v>
      </c>
      <c r="O4">
        <v>0.15</v>
      </c>
      <c r="P4">
        <v>0.15</v>
      </c>
      <c r="Q4">
        <v>0.15</v>
      </c>
      <c r="R4">
        <v>0</v>
      </c>
      <c r="S4">
        <v>0</v>
      </c>
      <c r="T4">
        <v>0</v>
      </c>
      <c r="U4">
        <v>0</v>
      </c>
    </row>
    <row r="5" spans="1:21" x14ac:dyDescent="0.2">
      <c r="A5" s="4" t="s">
        <v>28</v>
      </c>
      <c r="B5">
        <v>0.05</v>
      </c>
      <c r="C5">
        <v>0</v>
      </c>
      <c r="D5">
        <v>0</v>
      </c>
      <c r="E5">
        <v>0</v>
      </c>
      <c r="F5">
        <v>0</v>
      </c>
      <c r="G5">
        <v>0</v>
      </c>
      <c r="H5">
        <v>0.08</v>
      </c>
      <c r="I5" s="3">
        <v>0</v>
      </c>
      <c r="J5">
        <v>0.01</v>
      </c>
      <c r="K5">
        <v>0.02</v>
      </c>
      <c r="L5">
        <v>0.05</v>
      </c>
      <c r="M5" s="3">
        <v>0.1</v>
      </c>
      <c r="N5">
        <v>0.01</v>
      </c>
      <c r="O5">
        <v>0.22500000000000001</v>
      </c>
      <c r="P5">
        <v>0.22500000000000001</v>
      </c>
      <c r="Q5">
        <v>0.22500000000000001</v>
      </c>
      <c r="R5">
        <v>0</v>
      </c>
      <c r="S5">
        <v>0</v>
      </c>
      <c r="T5">
        <v>0</v>
      </c>
      <c r="U5">
        <v>0</v>
      </c>
    </row>
    <row r="6" spans="1:21" x14ac:dyDescent="0.2">
      <c r="A6" s="4" t="s">
        <v>29</v>
      </c>
      <c r="B6">
        <v>0.05</v>
      </c>
      <c r="C6">
        <v>0</v>
      </c>
      <c r="D6">
        <v>0</v>
      </c>
      <c r="E6">
        <v>0</v>
      </c>
      <c r="F6">
        <v>0</v>
      </c>
      <c r="G6">
        <v>0</v>
      </c>
      <c r="H6">
        <v>0.08</v>
      </c>
      <c r="I6" s="3">
        <v>0</v>
      </c>
      <c r="J6">
        <v>0.01</v>
      </c>
      <c r="K6">
        <v>0.02</v>
      </c>
      <c r="L6">
        <v>0.05</v>
      </c>
      <c r="M6" s="3">
        <v>0.1</v>
      </c>
      <c r="N6">
        <v>0.01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">
      <c r="A7" s="4" t="s">
        <v>30</v>
      </c>
      <c r="B7">
        <v>0.05</v>
      </c>
      <c r="C7">
        <v>0</v>
      </c>
      <c r="D7">
        <v>0</v>
      </c>
      <c r="E7">
        <v>0</v>
      </c>
      <c r="F7">
        <v>0</v>
      </c>
      <c r="G7">
        <v>0</v>
      </c>
      <c r="H7">
        <v>0.08</v>
      </c>
      <c r="I7" s="3">
        <v>0</v>
      </c>
      <c r="J7">
        <v>0.01</v>
      </c>
      <c r="K7">
        <v>0.02</v>
      </c>
      <c r="L7">
        <v>0.05</v>
      </c>
      <c r="M7" s="3">
        <v>0.1</v>
      </c>
      <c r="N7">
        <v>0.01</v>
      </c>
      <c r="O7">
        <v>0.05</v>
      </c>
      <c r="P7">
        <v>0.05</v>
      </c>
      <c r="Q7">
        <v>0.05</v>
      </c>
      <c r="R7">
        <v>0</v>
      </c>
      <c r="S7">
        <v>0</v>
      </c>
      <c r="T7">
        <v>0</v>
      </c>
      <c r="U7">
        <v>0</v>
      </c>
    </row>
    <row r="8" spans="1:21" x14ac:dyDescent="0.2">
      <c r="A8" s="3" t="s">
        <v>33</v>
      </c>
      <c r="B8">
        <v>0.05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 s="2">
        <v>0</v>
      </c>
      <c r="J8">
        <v>0.01</v>
      </c>
      <c r="K8">
        <v>0.02</v>
      </c>
      <c r="L8">
        <v>0.05</v>
      </c>
      <c r="M8" s="3">
        <v>0.1</v>
      </c>
      <c r="N8">
        <v>0.01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0.08</v>
      </c>
    </row>
    <row r="9" spans="1:21" x14ac:dyDescent="0.2">
      <c r="A9" s="2" t="s">
        <v>41</v>
      </c>
      <c r="B9">
        <v>0.05</v>
      </c>
      <c r="C9">
        <v>0</v>
      </c>
      <c r="D9">
        <v>0</v>
      </c>
      <c r="E9">
        <v>0</v>
      </c>
      <c r="F9">
        <v>0</v>
      </c>
      <c r="G9">
        <v>0</v>
      </c>
      <c r="H9">
        <v>0.08</v>
      </c>
      <c r="I9" s="2">
        <v>0</v>
      </c>
      <c r="J9">
        <v>0.01</v>
      </c>
      <c r="K9">
        <v>0.02</v>
      </c>
      <c r="L9">
        <v>0.05</v>
      </c>
      <c r="M9" s="3">
        <v>0.1</v>
      </c>
      <c r="N9">
        <v>0.01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">
      <c r="A10" s="2" t="s">
        <v>35</v>
      </c>
      <c r="B10">
        <v>0.05</v>
      </c>
      <c r="C10">
        <v>0</v>
      </c>
      <c r="D10">
        <v>0</v>
      </c>
      <c r="E10">
        <v>0</v>
      </c>
      <c r="F10">
        <v>0</v>
      </c>
      <c r="G10">
        <v>0</v>
      </c>
      <c r="H10">
        <v>0.08</v>
      </c>
      <c r="I10" s="2">
        <v>0</v>
      </c>
      <c r="J10">
        <v>0</v>
      </c>
      <c r="K10">
        <v>0.02</v>
      </c>
      <c r="L10">
        <v>0.05</v>
      </c>
      <c r="M10" s="3">
        <v>0.1</v>
      </c>
      <c r="N10">
        <v>0.01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">
      <c r="A11" s="2" t="s">
        <v>25</v>
      </c>
      <c r="B11">
        <v>0.05</v>
      </c>
      <c r="C11">
        <v>0</v>
      </c>
      <c r="D11">
        <v>0</v>
      </c>
      <c r="E11">
        <v>0</v>
      </c>
      <c r="F11">
        <v>0</v>
      </c>
      <c r="G11">
        <v>0</v>
      </c>
      <c r="H11">
        <v>0.08</v>
      </c>
      <c r="I11" s="2">
        <v>0</v>
      </c>
      <c r="J11">
        <v>0.01</v>
      </c>
      <c r="K11">
        <v>0</v>
      </c>
      <c r="L11">
        <v>0.05</v>
      </c>
      <c r="M11" s="3">
        <v>0.1</v>
      </c>
      <c r="N11">
        <v>0.01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">
      <c r="A12" s="3" t="s">
        <v>31</v>
      </c>
      <c r="B12">
        <v>0.05</v>
      </c>
      <c r="C12">
        <v>0</v>
      </c>
      <c r="D12">
        <v>0</v>
      </c>
      <c r="E12">
        <v>0</v>
      </c>
      <c r="F12">
        <v>0</v>
      </c>
      <c r="G12">
        <v>0</v>
      </c>
      <c r="H12">
        <v>0.08</v>
      </c>
      <c r="I12" s="3">
        <v>0</v>
      </c>
      <c r="J12">
        <v>0.01</v>
      </c>
      <c r="K12">
        <v>0.02</v>
      </c>
      <c r="L12">
        <v>0</v>
      </c>
      <c r="M12" s="3">
        <v>0.1</v>
      </c>
      <c r="N12">
        <v>0.01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">
      <c r="A13" s="3" t="s">
        <v>36</v>
      </c>
      <c r="B13">
        <v>0.05</v>
      </c>
      <c r="C13">
        <v>0</v>
      </c>
      <c r="D13">
        <v>0</v>
      </c>
      <c r="E13">
        <v>0</v>
      </c>
      <c r="F13">
        <v>0</v>
      </c>
      <c r="G13">
        <v>0</v>
      </c>
      <c r="H13">
        <v>0.08</v>
      </c>
      <c r="I13" s="2">
        <v>0</v>
      </c>
      <c r="J13">
        <v>0.01</v>
      </c>
      <c r="K13">
        <v>0.02</v>
      </c>
      <c r="L13">
        <v>0.05</v>
      </c>
      <c r="M13" s="3">
        <v>0</v>
      </c>
      <c r="N13">
        <v>0.01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0.25</v>
      </c>
    </row>
    <row r="14" spans="1:21" x14ac:dyDescent="0.2">
      <c r="A14" s="3" t="s">
        <v>34</v>
      </c>
      <c r="B14">
        <v>0.05</v>
      </c>
      <c r="C14">
        <v>0</v>
      </c>
      <c r="D14">
        <v>0</v>
      </c>
      <c r="E14">
        <v>0</v>
      </c>
      <c r="F14">
        <v>0</v>
      </c>
      <c r="G14">
        <v>0</v>
      </c>
      <c r="H14">
        <v>0.08</v>
      </c>
      <c r="I14" s="3">
        <v>0</v>
      </c>
      <c r="J14">
        <v>0.01</v>
      </c>
      <c r="K14">
        <v>0.02</v>
      </c>
      <c r="L14">
        <v>0.05</v>
      </c>
      <c r="M14" s="3">
        <v>0.1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">
      <c r="A15" s="3" t="s">
        <v>26</v>
      </c>
      <c r="B15">
        <v>0.05</v>
      </c>
      <c r="C15">
        <v>0</v>
      </c>
      <c r="D15">
        <v>0</v>
      </c>
      <c r="E15">
        <v>0</v>
      </c>
      <c r="F15">
        <v>0</v>
      </c>
      <c r="G15">
        <v>0</v>
      </c>
      <c r="H15">
        <v>0.08</v>
      </c>
      <c r="I15" s="3">
        <v>0</v>
      </c>
      <c r="J15">
        <v>0.01</v>
      </c>
      <c r="K15">
        <v>0.02</v>
      </c>
      <c r="L15">
        <v>0.05</v>
      </c>
      <c r="M15" s="3">
        <v>0.1</v>
      </c>
      <c r="N15">
        <v>0.01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">
      <c r="A16" s="3" t="s">
        <v>27</v>
      </c>
      <c r="B16">
        <v>0.05</v>
      </c>
      <c r="C16">
        <v>0</v>
      </c>
      <c r="D16">
        <v>0</v>
      </c>
      <c r="E16">
        <v>0</v>
      </c>
      <c r="F16">
        <v>0</v>
      </c>
      <c r="G16">
        <v>0</v>
      </c>
      <c r="H16">
        <v>0.08</v>
      </c>
      <c r="I16" s="3">
        <v>0</v>
      </c>
      <c r="J16">
        <v>0.01</v>
      </c>
      <c r="K16">
        <v>0.02</v>
      </c>
      <c r="L16">
        <v>0.05</v>
      </c>
      <c r="M16" s="3">
        <v>0.1</v>
      </c>
      <c r="N16">
        <v>0.01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">
      <c r="A17" s="3" t="s">
        <v>1</v>
      </c>
      <c r="B17">
        <v>0.05</v>
      </c>
      <c r="C17">
        <v>0</v>
      </c>
      <c r="D17">
        <v>0</v>
      </c>
      <c r="E17">
        <v>0</v>
      </c>
      <c r="F17">
        <v>0</v>
      </c>
      <c r="G17">
        <v>0</v>
      </c>
      <c r="H17">
        <v>0.08</v>
      </c>
      <c r="I17" s="3">
        <v>0</v>
      </c>
      <c r="J17">
        <v>0.01</v>
      </c>
      <c r="K17">
        <v>0.02</v>
      </c>
      <c r="L17">
        <v>0.05</v>
      </c>
      <c r="M17" s="3">
        <v>0.1</v>
      </c>
      <c r="N17">
        <v>0.01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s="13" t="s">
        <v>37</v>
      </c>
      <c r="B18">
        <v>0.05</v>
      </c>
      <c r="C18">
        <v>0</v>
      </c>
      <c r="D18">
        <v>0</v>
      </c>
      <c r="E18">
        <v>0</v>
      </c>
      <c r="F18">
        <v>0</v>
      </c>
      <c r="G18">
        <v>0</v>
      </c>
      <c r="H18">
        <v>0.08</v>
      </c>
      <c r="I18" s="2">
        <v>0</v>
      </c>
      <c r="J18">
        <v>0.01</v>
      </c>
      <c r="K18">
        <v>0.02</v>
      </c>
      <c r="L18">
        <v>0.05</v>
      </c>
      <c r="M18" s="3">
        <v>0.1</v>
      </c>
      <c r="N18">
        <v>0.01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">
      <c r="A19" s="3" t="s">
        <v>0</v>
      </c>
      <c r="B19">
        <v>0.05</v>
      </c>
      <c r="C19">
        <v>0</v>
      </c>
      <c r="D19">
        <v>0</v>
      </c>
      <c r="E19">
        <v>0</v>
      </c>
      <c r="F19">
        <v>0</v>
      </c>
      <c r="G19">
        <v>0</v>
      </c>
      <c r="H19">
        <v>0.08</v>
      </c>
      <c r="I19" s="3">
        <v>0</v>
      </c>
      <c r="J19">
        <v>0.01</v>
      </c>
      <c r="K19">
        <v>0.02</v>
      </c>
      <c r="L19">
        <v>0.05</v>
      </c>
      <c r="M19" s="3">
        <v>0.1</v>
      </c>
      <c r="N19">
        <v>0.01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s="4" t="s">
        <v>38</v>
      </c>
      <c r="B20">
        <v>0.05</v>
      </c>
      <c r="C20">
        <v>0</v>
      </c>
      <c r="D20">
        <v>0</v>
      </c>
      <c r="E20">
        <v>0</v>
      </c>
      <c r="F20">
        <v>0</v>
      </c>
      <c r="G20">
        <v>0</v>
      </c>
      <c r="H20">
        <v>0.08</v>
      </c>
      <c r="I20" s="3">
        <v>0</v>
      </c>
      <c r="J20">
        <v>0.01</v>
      </c>
      <c r="K20">
        <v>0.02</v>
      </c>
      <c r="L20">
        <v>0.05</v>
      </c>
      <c r="M20" s="3">
        <v>0.1</v>
      </c>
      <c r="N20">
        <v>0.01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2">
      <c r="A21" s="3" t="s">
        <v>39</v>
      </c>
      <c r="B21">
        <v>0.05</v>
      </c>
      <c r="C21">
        <v>0</v>
      </c>
      <c r="D21">
        <v>0</v>
      </c>
      <c r="E21">
        <v>0</v>
      </c>
      <c r="F21">
        <v>0</v>
      </c>
      <c r="G21">
        <v>0</v>
      </c>
      <c r="H21">
        <v>0.08</v>
      </c>
      <c r="I21" s="3">
        <v>0</v>
      </c>
      <c r="J21">
        <v>0.01</v>
      </c>
      <c r="K21">
        <v>0.02</v>
      </c>
      <c r="L21">
        <v>0.05</v>
      </c>
      <c r="M21" s="3">
        <v>0.1</v>
      </c>
      <c r="N21">
        <v>0.01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6" spans="1:21" x14ac:dyDescent="0.2">
      <c r="O26">
        <v>0.129</v>
      </c>
      <c r="P26">
        <v>0.129</v>
      </c>
      <c r="Q26">
        <v>0.129</v>
      </c>
    </row>
    <row r="27" spans="1:21" x14ac:dyDescent="0.2">
      <c r="O27">
        <v>0.129</v>
      </c>
      <c r="P27">
        <v>0.129</v>
      </c>
      <c r="Q27">
        <v>0.129</v>
      </c>
    </row>
    <row r="28" spans="1:21" x14ac:dyDescent="0.2">
      <c r="O28">
        <v>0.1875</v>
      </c>
      <c r="P28">
        <v>0.1875</v>
      </c>
      <c r="Q28">
        <v>0.1875</v>
      </c>
    </row>
    <row r="29" spans="1:21" x14ac:dyDescent="0.2">
      <c r="C29" s="4"/>
      <c r="O29">
        <v>0</v>
      </c>
      <c r="P29">
        <v>0</v>
      </c>
      <c r="Q29">
        <v>0</v>
      </c>
    </row>
    <row r="30" spans="1:21" x14ac:dyDescent="0.2">
      <c r="C30" s="4"/>
      <c r="O30">
        <v>7.5999999999999998E-2</v>
      </c>
      <c r="P30">
        <v>7.5999999999999998E-2</v>
      </c>
      <c r="Q30">
        <v>7.5999999999999998E-2</v>
      </c>
    </row>
    <row r="31" spans="1:21" x14ac:dyDescent="0.2">
      <c r="C31" s="4"/>
    </row>
    <row r="32" spans="1:21" x14ac:dyDescent="0.2">
      <c r="C32" s="4"/>
    </row>
    <row r="33" spans="3:3" x14ac:dyDescent="0.2">
      <c r="C33" s="4"/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21"/>
  <sheetViews>
    <sheetView workbookViewId="0">
      <selection activeCell="K23" sqref="K23"/>
    </sheetView>
  </sheetViews>
  <sheetFormatPr defaultColWidth="8.85546875" defaultRowHeight="12.75" x14ac:dyDescent="0.2"/>
  <sheetData>
    <row r="1" spans="1:21" x14ac:dyDescent="0.2">
      <c r="B1" s="3" t="s">
        <v>32</v>
      </c>
      <c r="C1" s="3" t="s">
        <v>3</v>
      </c>
      <c r="D1" s="3" t="s">
        <v>2</v>
      </c>
      <c r="E1" s="3" t="s">
        <v>28</v>
      </c>
      <c r="F1" s="3" t="s">
        <v>29</v>
      </c>
      <c r="G1" s="3" t="s">
        <v>30</v>
      </c>
      <c r="H1" s="3" t="s">
        <v>33</v>
      </c>
      <c r="I1" s="2" t="s">
        <v>41</v>
      </c>
      <c r="J1" s="2" t="s">
        <v>35</v>
      </c>
      <c r="K1" s="2" t="s">
        <v>25</v>
      </c>
      <c r="L1" s="3" t="s">
        <v>31</v>
      </c>
      <c r="M1" s="3" t="s">
        <v>36</v>
      </c>
      <c r="N1" s="3" t="s">
        <v>34</v>
      </c>
      <c r="O1" s="3" t="s">
        <v>26</v>
      </c>
      <c r="P1" s="3" t="s">
        <v>27</v>
      </c>
      <c r="Q1" s="3" t="s">
        <v>1</v>
      </c>
      <c r="R1" s="3" t="s">
        <v>37</v>
      </c>
      <c r="S1" s="3" t="s">
        <v>0</v>
      </c>
      <c r="T1" s="2" t="s">
        <v>38</v>
      </c>
      <c r="U1" s="3" t="s">
        <v>39</v>
      </c>
    </row>
    <row r="2" spans="1:21" x14ac:dyDescent="0.2">
      <c r="A2" s="3" t="s">
        <v>32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 s="3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</row>
    <row r="3" spans="1:21" x14ac:dyDescent="0.2">
      <c r="A3" s="4" t="s">
        <v>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 s="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 s="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 s="3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 s="4" t="s">
        <v>28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 s="3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</row>
    <row r="6" spans="1:21" x14ac:dyDescent="0.2">
      <c r="A6" s="4" t="s">
        <v>29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 s="3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">
      <c r="A7" s="4" t="s">
        <v>30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 s="3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2">
      <c r="A8" s="3" t="s">
        <v>33</v>
      </c>
      <c r="B8">
        <v>0.08</v>
      </c>
      <c r="C8">
        <v>0.08</v>
      </c>
      <c r="D8">
        <v>0.08</v>
      </c>
      <c r="E8">
        <v>0.08</v>
      </c>
      <c r="F8">
        <v>0.08</v>
      </c>
      <c r="G8">
        <v>0.08</v>
      </c>
      <c r="H8">
        <v>0</v>
      </c>
      <c r="I8">
        <v>0.08</v>
      </c>
      <c r="J8">
        <v>0.08</v>
      </c>
      <c r="K8">
        <v>0.08</v>
      </c>
      <c r="L8">
        <v>0.08</v>
      </c>
      <c r="M8">
        <v>0.08</v>
      </c>
      <c r="N8">
        <v>0.08</v>
      </c>
      <c r="O8">
        <v>0.08</v>
      </c>
      <c r="P8">
        <v>0.08</v>
      </c>
      <c r="Q8">
        <v>0.08</v>
      </c>
      <c r="R8">
        <v>0.08</v>
      </c>
      <c r="S8">
        <v>0.08</v>
      </c>
      <c r="T8">
        <v>0.08</v>
      </c>
      <c r="U8">
        <v>0.08</v>
      </c>
    </row>
    <row r="9" spans="1:21" x14ac:dyDescent="0.2">
      <c r="A9" s="2" t="s">
        <v>41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 s="2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">
      <c r="A10" s="2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 s="2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">
      <c r="A11" s="2" t="s">
        <v>25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 s="2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">
      <c r="A12" s="3" t="s">
        <v>31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 s="3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">
      <c r="A13" s="3" t="s">
        <v>36</v>
      </c>
      <c r="B13">
        <v>0.25</v>
      </c>
      <c r="C13">
        <v>0.25</v>
      </c>
      <c r="D13">
        <v>0.25</v>
      </c>
      <c r="E13">
        <v>0.25</v>
      </c>
      <c r="F13">
        <v>0.25</v>
      </c>
      <c r="G13">
        <v>0.25</v>
      </c>
      <c r="H13">
        <v>0.25</v>
      </c>
      <c r="I13">
        <v>0.25</v>
      </c>
      <c r="J13">
        <v>0.25</v>
      </c>
      <c r="K13">
        <v>0.25</v>
      </c>
      <c r="L13">
        <v>0.25</v>
      </c>
      <c r="M13">
        <v>0</v>
      </c>
      <c r="N13">
        <v>0.25</v>
      </c>
      <c r="O13">
        <v>0.25</v>
      </c>
      <c r="P13">
        <v>0.25</v>
      </c>
      <c r="Q13">
        <v>0.25</v>
      </c>
      <c r="R13">
        <v>0.25</v>
      </c>
      <c r="S13">
        <v>0.25</v>
      </c>
      <c r="T13">
        <v>0.25</v>
      </c>
      <c r="U13">
        <v>0.25</v>
      </c>
    </row>
    <row r="14" spans="1:21" x14ac:dyDescent="0.2">
      <c r="A14" s="3" t="s">
        <v>34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 s="3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">
      <c r="A15" s="3" t="s">
        <v>26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 s="3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">
      <c r="A16" s="3" t="s">
        <v>27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 s="3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">
      <c r="A17" s="3" t="s">
        <v>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 s="3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s="13" t="s">
        <v>37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 s="2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">
      <c r="A19" s="3" t="s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 s="3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s="4" t="s">
        <v>38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 s="3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2">
      <c r="A21" s="3" t="s">
        <v>39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 s="3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data</vt:lpstr>
      <vt:lpstr>Production</vt:lpstr>
      <vt:lpstr>Consumption</vt:lpstr>
      <vt:lpstr>Prices</vt:lpstr>
      <vt:lpstr>ManuCost</vt:lpstr>
      <vt:lpstr>Elastic</vt:lpstr>
      <vt:lpstr>recov</vt:lpstr>
      <vt:lpstr>lumtax</vt:lpstr>
      <vt:lpstr>logtax</vt:lpstr>
      <vt:lpstr>trans</vt:lpstr>
      <vt:lpstr>lumberflow</vt:lpstr>
      <vt:lpstr>logflow</vt:lpstr>
      <vt:lpstr>pulpflow</vt:lpstr>
      <vt:lpstr>pulplogflow</vt:lpstr>
      <vt:lpstr>residflow</vt:lpstr>
      <vt:lpstr>plyflow</vt:lpstr>
      <vt:lpstr>osbflow</vt:lpstr>
      <vt:lpstr>mdfflow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G. Cornelis van Kooten</cp:lastModifiedBy>
  <cp:lastPrinted>2013-02-18T16:38:01Z</cp:lastPrinted>
  <dcterms:created xsi:type="dcterms:W3CDTF">1996-10-14T23:33:28Z</dcterms:created>
  <dcterms:modified xsi:type="dcterms:W3CDTF">2019-10-11T18:58:37Z</dcterms:modified>
</cp:coreProperties>
</file>